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B1AD45A3-E615-43C8-B730-38B2C3EF5F20}" xr6:coauthVersionLast="47" xr6:coauthVersionMax="47" xr10:uidLastSave="{00000000-0000-0000-0000-000000000000}"/>
  <bookViews>
    <workbookView xWindow="-110" yWindow="-110" windowWidth="19420" windowHeight="10420" tabRatio="669" xr2:uid="{00000000-000D-0000-FFFF-FFFF00000000}"/>
  </bookViews>
  <sheets>
    <sheet name="3 pielikums 01_15" sheetId="4" r:id="rId1"/>
    <sheet name="turpin 16_33" sheetId="5" r:id="rId2"/>
  </sheets>
  <definedNames>
    <definedName name="_xlnm.Print_Area" localSheetId="0">'3 pielikums 01_15'!$A$1:$F$795</definedName>
    <definedName name="_xlnm.Print_Area" localSheetId="1">'turpin 16_33'!$A$1:$F$839</definedName>
    <definedName name="_xlnm.Print_Titles" localSheetId="0">'3 pielikums 01_15'!$14:$17</definedName>
    <definedName name="_xlnm.Print_Titles" localSheetId="1">'turpin 16_33'!$2:$5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4" i="4" l="1"/>
  <c r="F832" i="5"/>
  <c r="F831" i="5"/>
  <c r="F830" i="5"/>
  <c r="F829" i="5"/>
  <c r="F828" i="5"/>
  <c r="F827" i="5" s="1"/>
  <c r="E828" i="5"/>
  <c r="D828" i="5"/>
  <c r="D827" i="5" s="1"/>
  <c r="E827" i="5"/>
  <c r="F826" i="5"/>
  <c r="F825" i="5"/>
  <c r="F824" i="5"/>
  <c r="E824" i="5"/>
  <c r="D824" i="5"/>
  <c r="F816" i="5"/>
  <c r="F815" i="5"/>
  <c r="F814" i="5"/>
  <c r="F813" i="5" s="1"/>
  <c r="F812" i="5" s="1"/>
  <c r="E813" i="5"/>
  <c r="D813" i="5"/>
  <c r="D812" i="5" s="1"/>
  <c r="E812" i="5"/>
  <c r="F811" i="5"/>
  <c r="F810" i="5"/>
  <c r="E810" i="5"/>
  <c r="D810" i="5"/>
  <c r="F803" i="5"/>
  <c r="E802" i="5"/>
  <c r="E801" i="5" s="1"/>
  <c r="D802" i="5"/>
  <c r="D801" i="5"/>
  <c r="F800" i="5"/>
  <c r="F799" i="5"/>
  <c r="E799" i="5"/>
  <c r="D799" i="5"/>
  <c r="F795" i="5"/>
  <c r="F794" i="5"/>
  <c r="F793" i="5"/>
  <c r="F792" i="5"/>
  <c r="F791" i="5"/>
  <c r="E791" i="5"/>
  <c r="E790" i="5" s="1"/>
  <c r="D791" i="5"/>
  <c r="F790" i="5"/>
  <c r="D790" i="5"/>
  <c r="F789" i="5"/>
  <c r="F788" i="5"/>
  <c r="F787" i="5"/>
  <c r="E787" i="5"/>
  <c r="D787" i="5"/>
  <c r="F782" i="5"/>
  <c r="E782" i="5"/>
  <c r="D782" i="5"/>
  <c r="F781" i="5"/>
  <c r="E781" i="5"/>
  <c r="D781" i="5"/>
  <c r="F780" i="5"/>
  <c r="E780" i="5"/>
  <c r="D780" i="5"/>
  <c r="E779" i="5"/>
  <c r="D779" i="5"/>
  <c r="E778" i="5"/>
  <c r="D778" i="5"/>
  <c r="D777" i="5" s="1"/>
  <c r="E777" i="5"/>
  <c r="F776" i="5"/>
  <c r="E776" i="5"/>
  <c r="D776" i="5"/>
  <c r="F775" i="5"/>
  <c r="F774" i="5" s="1"/>
  <c r="E775" i="5"/>
  <c r="E774" i="5" s="1"/>
  <c r="D775" i="5"/>
  <c r="D774" i="5"/>
  <c r="F768" i="5"/>
  <c r="F767" i="5"/>
  <c r="F766" i="5"/>
  <c r="F765" i="5"/>
  <c r="F764" i="5" s="1"/>
  <c r="F763" i="5" s="1"/>
  <c r="E764" i="5"/>
  <c r="E763" i="5" s="1"/>
  <c r="D764" i="5"/>
  <c r="D763" i="5"/>
  <c r="F762" i="5"/>
  <c r="E762" i="5"/>
  <c r="E761" i="5"/>
  <c r="F761" i="5" s="1"/>
  <c r="E760" i="5"/>
  <c r="F760" i="5" s="1"/>
  <c r="D759" i="5"/>
  <c r="F751" i="5"/>
  <c r="F750" i="5"/>
  <c r="F749" i="5"/>
  <c r="F748" i="5"/>
  <c r="F747" i="5"/>
  <c r="F746" i="5"/>
  <c r="F745" i="5" s="1"/>
  <c r="E745" i="5"/>
  <c r="E744" i="5" s="1"/>
  <c r="D745" i="5"/>
  <c r="D744" i="5" s="1"/>
  <c r="F743" i="5"/>
  <c r="F742" i="5"/>
  <c r="F741" i="5"/>
  <c r="F740" i="5"/>
  <c r="E740" i="5"/>
  <c r="D740" i="5"/>
  <c r="F726" i="5"/>
  <c r="F725" i="5"/>
  <c r="F724" i="5"/>
  <c r="F723" i="5"/>
  <c r="F722" i="5" s="1"/>
  <c r="E722" i="5"/>
  <c r="E721" i="5" s="1"/>
  <c r="D722" i="5"/>
  <c r="D721" i="5" s="1"/>
  <c r="F720" i="5"/>
  <c r="F719" i="5"/>
  <c r="F718" i="5" s="1"/>
  <c r="E718" i="5"/>
  <c r="D718" i="5"/>
  <c r="F710" i="5"/>
  <c r="F709" i="5"/>
  <c r="F683" i="5" s="1"/>
  <c r="F708" i="5"/>
  <c r="F707" i="5"/>
  <c r="F706" i="5"/>
  <c r="E706" i="5"/>
  <c r="E705" i="5" s="1"/>
  <c r="D706" i="5"/>
  <c r="D705" i="5" s="1"/>
  <c r="F705" i="5"/>
  <c r="F704" i="5"/>
  <c r="F703" i="5"/>
  <c r="F702" i="5"/>
  <c r="E702" i="5"/>
  <c r="D702" i="5"/>
  <c r="F697" i="5"/>
  <c r="F684" i="5" s="1"/>
  <c r="F696" i="5"/>
  <c r="F695" i="5"/>
  <c r="F682" i="5" s="1"/>
  <c r="F694" i="5"/>
  <c r="F693" i="5" s="1"/>
  <c r="F692" i="5" s="1"/>
  <c r="E693" i="5"/>
  <c r="D693" i="5"/>
  <c r="E692" i="5"/>
  <c r="D692" i="5"/>
  <c r="F691" i="5"/>
  <c r="F678" i="5" s="1"/>
  <c r="F676" i="5" s="1"/>
  <c r="F690" i="5"/>
  <c r="E689" i="5"/>
  <c r="D689" i="5"/>
  <c r="E684" i="5"/>
  <c r="D684" i="5"/>
  <c r="E683" i="5"/>
  <c r="D683" i="5"/>
  <c r="E682" i="5"/>
  <c r="D682" i="5"/>
  <c r="F681" i="5"/>
  <c r="F680" i="5" s="1"/>
  <c r="E681" i="5"/>
  <c r="D681" i="5"/>
  <c r="D680" i="5" s="1"/>
  <c r="D679" i="5" s="1"/>
  <c r="E680" i="5"/>
  <c r="E679" i="5"/>
  <c r="E678" i="5"/>
  <c r="D678" i="5"/>
  <c r="F677" i="5"/>
  <c r="E677" i="5"/>
  <c r="D677" i="5"/>
  <c r="D676" i="5" s="1"/>
  <c r="E676" i="5"/>
  <c r="F670" i="5"/>
  <c r="F669" i="5" s="1"/>
  <c r="F668" i="5" s="1"/>
  <c r="E669" i="5"/>
  <c r="D669" i="5"/>
  <c r="E668" i="5"/>
  <c r="D668" i="5"/>
  <c r="F667" i="5"/>
  <c r="F666" i="5"/>
  <c r="F665" i="5" s="1"/>
  <c r="E665" i="5"/>
  <c r="D665" i="5"/>
  <c r="F657" i="5"/>
  <c r="F656" i="5"/>
  <c r="E656" i="5"/>
  <c r="E655" i="5" s="1"/>
  <c r="D656" i="5"/>
  <c r="F655" i="5"/>
  <c r="D655" i="5"/>
  <c r="F654" i="5"/>
  <c r="F653" i="5"/>
  <c r="F652" i="5"/>
  <c r="F651" i="5" s="1"/>
  <c r="E651" i="5"/>
  <c r="D651" i="5"/>
  <c r="F646" i="5"/>
  <c r="F645" i="5" s="1"/>
  <c r="F644" i="5" s="1"/>
  <c r="E645" i="5"/>
  <c r="D645" i="5"/>
  <c r="D644" i="5" s="1"/>
  <c r="E644" i="5"/>
  <c r="F643" i="5"/>
  <c r="F642" i="5" s="1"/>
  <c r="E642" i="5"/>
  <c r="D642" i="5"/>
  <c r="F637" i="5"/>
  <c r="F636" i="5"/>
  <c r="F635" i="5"/>
  <c r="F634" i="5" s="1"/>
  <c r="E635" i="5"/>
  <c r="D635" i="5"/>
  <c r="D634" i="5" s="1"/>
  <c r="E634" i="5"/>
  <c r="F633" i="5"/>
  <c r="F632" i="5"/>
  <c r="F631" i="5"/>
  <c r="E631" i="5"/>
  <c r="D631" i="5"/>
  <c r="F626" i="5"/>
  <c r="F625" i="5"/>
  <c r="F624" i="5" s="1"/>
  <c r="F623" i="5" s="1"/>
  <c r="E624" i="5"/>
  <c r="D624" i="5"/>
  <c r="E623" i="5"/>
  <c r="D623" i="5"/>
  <c r="F622" i="5"/>
  <c r="F621" i="5"/>
  <c r="E621" i="5"/>
  <c r="D621" i="5"/>
  <c r="F615" i="5"/>
  <c r="F614" i="5"/>
  <c r="F613" i="5"/>
  <c r="F612" i="5"/>
  <c r="F611" i="5"/>
  <c r="F610" i="5"/>
  <c r="F609" i="5"/>
  <c r="F608" i="5" s="1"/>
  <c r="F607" i="5" s="1"/>
  <c r="E608" i="5"/>
  <c r="D608" i="5"/>
  <c r="D607" i="5" s="1"/>
  <c r="E607" i="5"/>
  <c r="F606" i="5"/>
  <c r="F605" i="5"/>
  <c r="F604" i="5"/>
  <c r="F603" i="5"/>
  <c r="E603" i="5"/>
  <c r="D603" i="5"/>
  <c r="F598" i="5"/>
  <c r="F597" i="5" s="1"/>
  <c r="F596" i="5" s="1"/>
  <c r="E597" i="5"/>
  <c r="D597" i="5"/>
  <c r="E596" i="5"/>
  <c r="D596" i="5"/>
  <c r="F595" i="5"/>
  <c r="F594" i="5"/>
  <c r="F592" i="5" s="1"/>
  <c r="F593" i="5"/>
  <c r="E592" i="5"/>
  <c r="D592" i="5"/>
  <c r="F582" i="5"/>
  <c r="F581" i="5"/>
  <c r="F580" i="5"/>
  <c r="F579" i="5"/>
  <c r="F578" i="5"/>
  <c r="F577" i="5"/>
  <c r="F576" i="5" s="1"/>
  <c r="E576" i="5"/>
  <c r="D576" i="5"/>
  <c r="F575" i="5"/>
  <c r="E575" i="5"/>
  <c r="D575" i="5"/>
  <c r="F574" i="5"/>
  <c r="F573" i="5"/>
  <c r="F572" i="5"/>
  <c r="F571" i="5" s="1"/>
  <c r="E571" i="5"/>
  <c r="D571" i="5"/>
  <c r="F566" i="5"/>
  <c r="F565" i="5"/>
  <c r="F564" i="5" s="1"/>
  <c r="E565" i="5"/>
  <c r="D565" i="5"/>
  <c r="E564" i="5"/>
  <c r="D564" i="5"/>
  <c r="F563" i="5"/>
  <c r="F562" i="5"/>
  <c r="F561" i="5"/>
  <c r="E561" i="5"/>
  <c r="D561" i="5"/>
  <c r="F556" i="5"/>
  <c r="F555" i="5"/>
  <c r="F554" i="5"/>
  <c r="F553" i="5"/>
  <c r="F552" i="5"/>
  <c r="F551" i="5"/>
  <c r="F550" i="5" s="1"/>
  <c r="F549" i="5" s="1"/>
  <c r="E550" i="5"/>
  <c r="D550" i="5"/>
  <c r="E549" i="5"/>
  <c r="D549" i="5"/>
  <c r="F548" i="5"/>
  <c r="F547" i="5"/>
  <c r="F545" i="5" s="1"/>
  <c r="F546" i="5"/>
  <c r="E545" i="5"/>
  <c r="D545" i="5"/>
  <c r="F540" i="5"/>
  <c r="F539" i="5" s="1"/>
  <c r="F538" i="5" s="1"/>
  <c r="E539" i="5"/>
  <c r="D539" i="5"/>
  <c r="D538" i="5" s="1"/>
  <c r="E538" i="5"/>
  <c r="F537" i="5"/>
  <c r="F536" i="5"/>
  <c r="F535" i="5" s="1"/>
  <c r="E535" i="5"/>
  <c r="D535" i="5"/>
  <c r="F530" i="5"/>
  <c r="F529" i="5"/>
  <c r="F528" i="5"/>
  <c r="F527" i="5"/>
  <c r="F526" i="5"/>
  <c r="F454" i="5" s="1"/>
  <c r="F525" i="5"/>
  <c r="F524" i="5" s="1"/>
  <c r="F523" i="5" s="1"/>
  <c r="E524" i="5"/>
  <c r="E523" i="5" s="1"/>
  <c r="D524" i="5"/>
  <c r="D523" i="5" s="1"/>
  <c r="F522" i="5"/>
  <c r="F450" i="5" s="1"/>
  <c r="F521" i="5"/>
  <c r="F520" i="5"/>
  <c r="F519" i="5"/>
  <c r="E518" i="5"/>
  <c r="D518" i="5"/>
  <c r="F512" i="5"/>
  <c r="F511" i="5"/>
  <c r="F510" i="5"/>
  <c r="F456" i="5" s="1"/>
  <c r="F509" i="5"/>
  <c r="F508" i="5"/>
  <c r="F507" i="5"/>
  <c r="F506" i="5"/>
  <c r="E506" i="5"/>
  <c r="D506" i="5"/>
  <c r="F505" i="5"/>
  <c r="E505" i="5"/>
  <c r="D505" i="5"/>
  <c r="F504" i="5"/>
  <c r="F503" i="5"/>
  <c r="F502" i="5"/>
  <c r="F501" i="5" s="1"/>
  <c r="E501" i="5"/>
  <c r="D501" i="5"/>
  <c r="F496" i="5"/>
  <c r="F495" i="5"/>
  <c r="F494" i="5"/>
  <c r="F493" i="5" s="1"/>
  <c r="E494" i="5"/>
  <c r="E493" i="5" s="1"/>
  <c r="D494" i="5"/>
  <c r="D493" i="5"/>
  <c r="F492" i="5"/>
  <c r="F490" i="5" s="1"/>
  <c r="F491" i="5"/>
  <c r="E490" i="5"/>
  <c r="D490" i="5"/>
  <c r="F486" i="5"/>
  <c r="F485" i="5" s="1"/>
  <c r="F484" i="5" s="1"/>
  <c r="E485" i="5"/>
  <c r="E484" i="5" s="1"/>
  <c r="D485" i="5"/>
  <c r="D484" i="5" s="1"/>
  <c r="F483" i="5"/>
  <c r="F482" i="5"/>
  <c r="D482" i="5"/>
  <c r="F481" i="5"/>
  <c r="E481" i="5"/>
  <c r="D481" i="5"/>
  <c r="F475" i="5"/>
  <c r="F474" i="5"/>
  <c r="F473" i="5"/>
  <c r="F472" i="5"/>
  <c r="F471" i="5"/>
  <c r="F470" i="5"/>
  <c r="E470" i="5"/>
  <c r="E469" i="5" s="1"/>
  <c r="D470" i="5"/>
  <c r="F469" i="5"/>
  <c r="D469" i="5"/>
  <c r="F468" i="5"/>
  <c r="F467" i="5"/>
  <c r="F466" i="5"/>
  <c r="F465" i="5" s="1"/>
  <c r="E465" i="5"/>
  <c r="D465" i="5"/>
  <c r="E460" i="5"/>
  <c r="D460" i="5"/>
  <c r="E459" i="5"/>
  <c r="D459" i="5"/>
  <c r="F458" i="5"/>
  <c r="E458" i="5"/>
  <c r="D458" i="5"/>
  <c r="E457" i="5"/>
  <c r="D457" i="5"/>
  <c r="E456" i="5"/>
  <c r="D456" i="5"/>
  <c r="F455" i="5"/>
  <c r="E455" i="5"/>
  <c r="D455" i="5"/>
  <c r="E454" i="5"/>
  <c r="D454" i="5"/>
  <c r="E453" i="5"/>
  <c r="E452" i="5" s="1"/>
  <c r="D453" i="5"/>
  <c r="D452" i="5" s="1"/>
  <c r="D451" i="5" s="1"/>
  <c r="E451" i="5"/>
  <c r="E450" i="5"/>
  <c r="D450" i="5"/>
  <c r="E449" i="5"/>
  <c r="D449" i="5"/>
  <c r="F448" i="5"/>
  <c r="E448" i="5"/>
  <c r="E446" i="5" s="1"/>
  <c r="D448" i="5"/>
  <c r="E447" i="5"/>
  <c r="D447" i="5"/>
  <c r="D446" i="5"/>
  <c r="F436" i="5"/>
  <c r="F435" i="5"/>
  <c r="F434" i="5"/>
  <c r="F433" i="5" s="1"/>
  <c r="E434" i="5"/>
  <c r="E433" i="5" s="1"/>
  <c r="D434" i="5"/>
  <c r="D433" i="5"/>
  <c r="F432" i="5"/>
  <c r="F431" i="5" s="1"/>
  <c r="E431" i="5"/>
  <c r="D431" i="5"/>
  <c r="F425" i="5"/>
  <c r="F424" i="5"/>
  <c r="F423" i="5"/>
  <c r="F422" i="5"/>
  <c r="F421" i="5"/>
  <c r="F420" i="5"/>
  <c r="F419" i="5"/>
  <c r="F418" i="5" s="1"/>
  <c r="E419" i="5"/>
  <c r="D419" i="5"/>
  <c r="E418" i="5"/>
  <c r="D418" i="5"/>
  <c r="F417" i="5"/>
  <c r="F416" i="5"/>
  <c r="F415" i="5"/>
  <c r="E415" i="5"/>
  <c r="D415" i="5"/>
  <c r="F407" i="5"/>
  <c r="F406" i="5"/>
  <c r="F405" i="5"/>
  <c r="F404" i="5"/>
  <c r="F403" i="5"/>
  <c r="F402" i="5"/>
  <c r="F401" i="5" s="1"/>
  <c r="E402" i="5"/>
  <c r="E401" i="5" s="1"/>
  <c r="D402" i="5"/>
  <c r="D401" i="5"/>
  <c r="F400" i="5"/>
  <c r="F399" i="5" s="1"/>
  <c r="E399" i="5"/>
  <c r="D399" i="5"/>
  <c r="F394" i="5"/>
  <c r="F393" i="5"/>
  <c r="F392" i="5"/>
  <c r="F391" i="5"/>
  <c r="E391" i="5"/>
  <c r="E390" i="5" s="1"/>
  <c r="D391" i="5"/>
  <c r="D390" i="5" s="1"/>
  <c r="F390" i="5"/>
  <c r="F389" i="5"/>
  <c r="F388" i="5"/>
  <c r="F387" i="5"/>
  <c r="E387" i="5"/>
  <c r="D387" i="5"/>
  <c r="F382" i="5"/>
  <c r="F377" i="5" s="1"/>
  <c r="F376" i="5" s="1"/>
  <c r="F381" i="5"/>
  <c r="F380" i="5"/>
  <c r="F379" i="5"/>
  <c r="F378" i="5"/>
  <c r="E377" i="5"/>
  <c r="E376" i="5" s="1"/>
  <c r="D377" i="5"/>
  <c r="D376" i="5" s="1"/>
  <c r="F375" i="5"/>
  <c r="F374" i="5"/>
  <c r="F373" i="5"/>
  <c r="E373" i="5"/>
  <c r="D373" i="5"/>
  <c r="F364" i="5"/>
  <c r="F363" i="5"/>
  <c r="F362" i="5"/>
  <c r="F361" i="5"/>
  <c r="F360" i="5"/>
  <c r="F359" i="5"/>
  <c r="F358" i="5"/>
  <c r="F357" i="5" s="1"/>
  <c r="E357" i="5"/>
  <c r="E356" i="5" s="1"/>
  <c r="D357" i="5"/>
  <c r="D356" i="5"/>
  <c r="F355" i="5"/>
  <c r="F14" i="5" s="1"/>
  <c r="F32" i="4" s="1"/>
  <c r="F354" i="5"/>
  <c r="F353" i="5"/>
  <c r="F352" i="5"/>
  <c r="E351" i="5"/>
  <c r="D351" i="5"/>
  <c r="F346" i="5"/>
  <c r="F345" i="5"/>
  <c r="E345" i="5"/>
  <c r="E344" i="5" s="1"/>
  <c r="D345" i="5"/>
  <c r="F344" i="5"/>
  <c r="D344" i="5"/>
  <c r="F343" i="5"/>
  <c r="F342" i="5" s="1"/>
  <c r="E342" i="5"/>
  <c r="D342" i="5"/>
  <c r="F336" i="5"/>
  <c r="F335" i="5"/>
  <c r="F330" i="5" s="1"/>
  <c r="F329" i="5" s="1"/>
  <c r="F334" i="5"/>
  <c r="F333" i="5"/>
  <c r="F332" i="5"/>
  <c r="F331" i="5"/>
  <c r="E330" i="5"/>
  <c r="E329" i="5" s="1"/>
  <c r="D330" i="5"/>
  <c r="D329" i="5"/>
  <c r="F328" i="5"/>
  <c r="F327" i="5"/>
  <c r="F326" i="5"/>
  <c r="E326" i="5"/>
  <c r="D326" i="5"/>
  <c r="F321" i="5"/>
  <c r="F320" i="5"/>
  <c r="F319" i="5"/>
  <c r="F318" i="5"/>
  <c r="F317" i="5"/>
  <c r="F316" i="5"/>
  <c r="F315" i="5"/>
  <c r="F314" i="5" s="1"/>
  <c r="E315" i="5"/>
  <c r="D315" i="5"/>
  <c r="D314" i="5" s="1"/>
  <c r="E314" i="5"/>
  <c r="F313" i="5"/>
  <c r="F312" i="5"/>
  <c r="F311" i="5" s="1"/>
  <c r="E311" i="5"/>
  <c r="D311" i="5"/>
  <c r="F307" i="5"/>
  <c r="F306" i="5"/>
  <c r="F305" i="5" s="1"/>
  <c r="E305" i="5"/>
  <c r="D305" i="5"/>
  <c r="D304" i="5" s="1"/>
  <c r="F304" i="5"/>
  <c r="E304" i="5"/>
  <c r="F303" i="5"/>
  <c r="F302" i="5"/>
  <c r="F301" i="5" s="1"/>
  <c r="E301" i="5"/>
  <c r="D301" i="5"/>
  <c r="F295" i="5"/>
  <c r="F294" i="5"/>
  <c r="F293" i="5"/>
  <c r="F292" i="5"/>
  <c r="F291" i="5"/>
  <c r="F290" i="5"/>
  <c r="F289" i="5"/>
  <c r="F288" i="5"/>
  <c r="F287" i="5" s="1"/>
  <c r="E288" i="5"/>
  <c r="E287" i="5" s="1"/>
  <c r="D288" i="5"/>
  <c r="D287" i="5"/>
  <c r="F286" i="5"/>
  <c r="F285" i="5"/>
  <c r="F284" i="5"/>
  <c r="F283" i="5"/>
  <c r="E283" i="5"/>
  <c r="D283" i="5"/>
  <c r="F279" i="5"/>
  <c r="F278" i="5"/>
  <c r="E278" i="5"/>
  <c r="D278" i="5"/>
  <c r="F277" i="5"/>
  <c r="E277" i="5"/>
  <c r="D277" i="5"/>
  <c r="F276" i="5"/>
  <c r="F275" i="5" s="1"/>
  <c r="E275" i="5"/>
  <c r="D275" i="5"/>
  <c r="F270" i="5"/>
  <c r="F269" i="5"/>
  <c r="F268" i="5" s="1"/>
  <c r="E268" i="5"/>
  <c r="E267" i="5" s="1"/>
  <c r="D268" i="5"/>
  <c r="D267" i="5" s="1"/>
  <c r="F266" i="5"/>
  <c r="F265" i="5"/>
  <c r="F264" i="5" s="1"/>
  <c r="E264" i="5"/>
  <c r="D264" i="5"/>
  <c r="F260" i="5"/>
  <c r="F259" i="5"/>
  <c r="F258" i="5"/>
  <c r="F257" i="5"/>
  <c r="F256" i="5"/>
  <c r="E256" i="5"/>
  <c r="E255" i="5" s="1"/>
  <c r="D256" i="5"/>
  <c r="F255" i="5"/>
  <c r="D255" i="5"/>
  <c r="F254" i="5"/>
  <c r="F253" i="5"/>
  <c r="F252" i="5"/>
  <c r="E252" i="5"/>
  <c r="D252" i="5"/>
  <c r="F247" i="5"/>
  <c r="F24" i="5" s="1"/>
  <c r="F246" i="5"/>
  <c r="F245" i="5"/>
  <c r="F244" i="5"/>
  <c r="F243" i="5"/>
  <c r="F242" i="5"/>
  <c r="F241" i="5" s="1"/>
  <c r="E242" i="5"/>
  <c r="E241" i="5" s="1"/>
  <c r="D242" i="5"/>
  <c r="D241" i="5"/>
  <c r="F240" i="5"/>
  <c r="F239" i="5"/>
  <c r="F238" i="5"/>
  <c r="E238" i="5"/>
  <c r="D238" i="5"/>
  <c r="F233" i="5"/>
  <c r="F232" i="5" s="1"/>
  <c r="F231" i="5" s="1"/>
  <c r="E232" i="5"/>
  <c r="D232" i="5"/>
  <c r="E231" i="5"/>
  <c r="D231" i="5"/>
  <c r="F230" i="5"/>
  <c r="F229" i="5"/>
  <c r="E229" i="5"/>
  <c r="D229" i="5"/>
  <c r="F222" i="5"/>
  <c r="F221" i="5"/>
  <c r="F220" i="5"/>
  <c r="E220" i="5"/>
  <c r="E219" i="5" s="1"/>
  <c r="D220" i="5"/>
  <c r="F219" i="5"/>
  <c r="D219" i="5"/>
  <c r="F218" i="5"/>
  <c r="F217" i="5" s="1"/>
  <c r="E217" i="5"/>
  <c r="D217" i="5"/>
  <c r="F211" i="5"/>
  <c r="F210" i="5"/>
  <c r="F209" i="5"/>
  <c r="F208" i="5"/>
  <c r="F207" i="5"/>
  <c r="F206" i="5"/>
  <c r="F205" i="5"/>
  <c r="E205" i="5"/>
  <c r="E204" i="5" s="1"/>
  <c r="D205" i="5"/>
  <c r="F204" i="5"/>
  <c r="D204" i="5"/>
  <c r="F203" i="5"/>
  <c r="F202" i="5"/>
  <c r="F201" i="5"/>
  <c r="E201" i="5"/>
  <c r="D201" i="5"/>
  <c r="F196" i="5"/>
  <c r="F195" i="5"/>
  <c r="F194" i="5"/>
  <c r="F193" i="5"/>
  <c r="F192" i="5"/>
  <c r="F191" i="5"/>
  <c r="F190" i="5"/>
  <c r="F189" i="5" s="1"/>
  <c r="F188" i="5" s="1"/>
  <c r="E189" i="5"/>
  <c r="E188" i="5" s="1"/>
  <c r="D189" i="5"/>
  <c r="D188" i="5"/>
  <c r="F187" i="5"/>
  <c r="F186" i="5"/>
  <c r="F185" i="5"/>
  <c r="F184" i="5"/>
  <c r="E183" i="5"/>
  <c r="D183" i="5"/>
  <c r="F177" i="5"/>
  <c r="F176" i="5"/>
  <c r="F175" i="5" s="1"/>
  <c r="F174" i="5" s="1"/>
  <c r="E175" i="5"/>
  <c r="D175" i="5"/>
  <c r="D174" i="5" s="1"/>
  <c r="E174" i="5"/>
  <c r="F173" i="5"/>
  <c r="F172" i="5"/>
  <c r="E172" i="5"/>
  <c r="D172" i="5"/>
  <c r="F167" i="5"/>
  <c r="F166" i="5"/>
  <c r="F165" i="5"/>
  <c r="F164" i="5"/>
  <c r="F163" i="5"/>
  <c r="F162" i="5"/>
  <c r="F161" i="5"/>
  <c r="F160" i="5" s="1"/>
  <c r="F159" i="5" s="1"/>
  <c r="E160" i="5"/>
  <c r="E159" i="5" s="1"/>
  <c r="D160" i="5"/>
  <c r="D159" i="5"/>
  <c r="F158" i="5"/>
  <c r="F157" i="5"/>
  <c r="F156" i="5"/>
  <c r="F155" i="5"/>
  <c r="F154" i="5" s="1"/>
  <c r="E154" i="5"/>
  <c r="D154" i="5"/>
  <c r="F147" i="5"/>
  <c r="F146" i="5"/>
  <c r="F22" i="5" s="1"/>
  <c r="F145" i="5"/>
  <c r="F144" i="5"/>
  <c r="F143" i="5"/>
  <c r="F142" i="5"/>
  <c r="F141" i="5"/>
  <c r="F140" i="5"/>
  <c r="E140" i="5"/>
  <c r="E139" i="5" s="1"/>
  <c r="D140" i="5"/>
  <c r="D139" i="5" s="1"/>
  <c r="F139" i="5"/>
  <c r="F138" i="5"/>
  <c r="F137" i="5"/>
  <c r="F136" i="5"/>
  <c r="F135" i="5"/>
  <c r="E135" i="5"/>
  <c r="D135" i="5"/>
  <c r="F131" i="5"/>
  <c r="F130" i="5"/>
  <c r="E130" i="5"/>
  <c r="D130" i="5"/>
  <c r="F129" i="5"/>
  <c r="F128" i="5"/>
  <c r="F127" i="5"/>
  <c r="F126" i="5"/>
  <c r="F125" i="5" s="1"/>
  <c r="F124" i="5" s="1"/>
  <c r="F123" i="5" s="1"/>
  <c r="E125" i="5"/>
  <c r="E124" i="5" s="1"/>
  <c r="D125" i="5"/>
  <c r="D124" i="5"/>
  <c r="D123" i="5" s="1"/>
  <c r="E123" i="5"/>
  <c r="F122" i="5"/>
  <c r="F121" i="5"/>
  <c r="E120" i="5"/>
  <c r="D120" i="5"/>
  <c r="F116" i="5"/>
  <c r="F115" i="5"/>
  <c r="F114" i="5" s="1"/>
  <c r="E115" i="5"/>
  <c r="D115" i="5"/>
  <c r="D114" i="5" s="1"/>
  <c r="E114" i="5"/>
  <c r="F113" i="5"/>
  <c r="F112" i="5"/>
  <c r="E112" i="5"/>
  <c r="D112" i="5"/>
  <c r="F107" i="5"/>
  <c r="F106" i="5"/>
  <c r="F105" i="5"/>
  <c r="F104" i="5"/>
  <c r="F103" i="5"/>
  <c r="F102" i="5"/>
  <c r="F101" i="5"/>
  <c r="F100" i="5"/>
  <c r="F99" i="5"/>
  <c r="F98" i="5" s="1"/>
  <c r="F97" i="5" s="1"/>
  <c r="E98" i="5"/>
  <c r="D98" i="5"/>
  <c r="E97" i="5"/>
  <c r="D97" i="5"/>
  <c r="F96" i="5"/>
  <c r="F95" i="5"/>
  <c r="F92" i="5" s="1"/>
  <c r="F94" i="5"/>
  <c r="F93" i="5"/>
  <c r="E92" i="5"/>
  <c r="D92" i="5"/>
  <c r="F88" i="5"/>
  <c r="F87" i="5" s="1"/>
  <c r="F86" i="5" s="1"/>
  <c r="E87" i="5"/>
  <c r="E86" i="5" s="1"/>
  <c r="D87" i="5"/>
  <c r="D86" i="5"/>
  <c r="F85" i="5"/>
  <c r="F84" i="5"/>
  <c r="F83" i="5" s="1"/>
  <c r="E83" i="5"/>
  <c r="D83" i="5"/>
  <c r="F70" i="5"/>
  <c r="F69" i="5"/>
  <c r="F68" i="5"/>
  <c r="F67" i="5"/>
  <c r="F66" i="5"/>
  <c r="F65" i="5"/>
  <c r="F64" i="5"/>
  <c r="F63" i="5" s="1"/>
  <c r="F62" i="5" s="1"/>
  <c r="E63" i="5"/>
  <c r="D63" i="5"/>
  <c r="E62" i="5"/>
  <c r="D62" i="5"/>
  <c r="F61" i="5"/>
  <c r="F60" i="5"/>
  <c r="F57" i="5" s="1"/>
  <c r="F59" i="5"/>
  <c r="F58" i="5"/>
  <c r="E57" i="5"/>
  <c r="D57" i="5"/>
  <c r="F52" i="5"/>
  <c r="F51" i="5"/>
  <c r="F50" i="5"/>
  <c r="F49" i="5"/>
  <c r="F48" i="5" s="1"/>
  <c r="E48" i="5"/>
  <c r="D48" i="5"/>
  <c r="F47" i="5"/>
  <c r="E47" i="5"/>
  <c r="D47" i="5"/>
  <c r="F46" i="5"/>
  <c r="F13" i="5" s="1"/>
  <c r="F45" i="5"/>
  <c r="E44" i="5"/>
  <c r="D44" i="5"/>
  <c r="F39" i="5"/>
  <c r="F38" i="5"/>
  <c r="F37" i="5"/>
  <c r="F36" i="5"/>
  <c r="E35" i="5"/>
  <c r="D35" i="5"/>
  <c r="E34" i="5"/>
  <c r="D34" i="5"/>
  <c r="F33" i="5"/>
  <c r="F32" i="5"/>
  <c r="E31" i="5"/>
  <c r="D31" i="5"/>
  <c r="E26" i="5"/>
  <c r="D26" i="5"/>
  <c r="E25" i="5"/>
  <c r="D25" i="5"/>
  <c r="E24" i="5"/>
  <c r="D24" i="5"/>
  <c r="F23" i="5"/>
  <c r="E23" i="5"/>
  <c r="D23" i="5"/>
  <c r="E22" i="5"/>
  <c r="D22" i="5"/>
  <c r="E21" i="5"/>
  <c r="D21" i="5"/>
  <c r="F20" i="5"/>
  <c r="E20" i="5"/>
  <c r="D20" i="5"/>
  <c r="D42" i="4" s="1"/>
  <c r="E19" i="5"/>
  <c r="D19" i="5"/>
  <c r="E18" i="5"/>
  <c r="E40" i="4" s="1"/>
  <c r="D18" i="5"/>
  <c r="D40" i="4" s="1"/>
  <c r="E17" i="5"/>
  <c r="E16" i="5" s="1"/>
  <c r="D17" i="5"/>
  <c r="D16" i="5" s="1"/>
  <c r="D15" i="5" s="1"/>
  <c r="E15" i="5"/>
  <c r="E14" i="5"/>
  <c r="D14" i="5"/>
  <c r="E13" i="5"/>
  <c r="D13" i="5"/>
  <c r="F12" i="5"/>
  <c r="E12" i="5"/>
  <c r="D12" i="5"/>
  <c r="D10" i="5" s="1"/>
  <c r="E11" i="5"/>
  <c r="D11" i="5"/>
  <c r="E10" i="5"/>
  <c r="F793" i="4"/>
  <c r="F792" i="4"/>
  <c r="F791" i="4"/>
  <c r="F790" i="4"/>
  <c r="F789" i="4"/>
  <c r="E789" i="4"/>
  <c r="D789" i="4"/>
  <c r="F788" i="4"/>
  <c r="E788" i="4"/>
  <c r="D788" i="4"/>
  <c r="F787" i="4"/>
  <c r="F786" i="4"/>
  <c r="F785" i="4"/>
  <c r="F784" i="4" s="1"/>
  <c r="E784" i="4"/>
  <c r="D784" i="4"/>
  <c r="F775" i="4"/>
  <c r="F774" i="4"/>
  <c r="F773" i="4"/>
  <c r="F772" i="4"/>
  <c r="F771" i="4"/>
  <c r="E771" i="4"/>
  <c r="D771" i="4"/>
  <c r="F770" i="4"/>
  <c r="E770" i="4"/>
  <c r="D770" i="4"/>
  <c r="F769" i="4"/>
  <c r="F768" i="4"/>
  <c r="F767" i="4"/>
  <c r="F766" i="4" s="1"/>
  <c r="E766" i="4"/>
  <c r="D766" i="4"/>
  <c r="F757" i="4"/>
  <c r="F756" i="4"/>
  <c r="F755" i="4" s="1"/>
  <c r="E756" i="4"/>
  <c r="E755" i="4" s="1"/>
  <c r="D756" i="4"/>
  <c r="D755" i="4"/>
  <c r="F754" i="4"/>
  <c r="F572" i="4" s="1"/>
  <c r="F753" i="4"/>
  <c r="E752" i="4"/>
  <c r="D752" i="4"/>
  <c r="F745" i="4"/>
  <c r="F744" i="4"/>
  <c r="F743" i="4" s="1"/>
  <c r="E744" i="4"/>
  <c r="D744" i="4"/>
  <c r="D743" i="4" s="1"/>
  <c r="E743" i="4"/>
  <c r="F742" i="4"/>
  <c r="F741" i="4" s="1"/>
  <c r="E741" i="4"/>
  <c r="D741" i="4"/>
  <c r="F733" i="4"/>
  <c r="F732" i="4" s="1"/>
  <c r="F731" i="4" s="1"/>
  <c r="E732" i="4"/>
  <c r="E731" i="4" s="1"/>
  <c r="D732" i="4"/>
  <c r="D731" i="4"/>
  <c r="F730" i="4"/>
  <c r="F729" i="4"/>
  <c r="E729" i="4"/>
  <c r="D729" i="4"/>
  <c r="F724" i="4"/>
  <c r="F723" i="4" s="1"/>
  <c r="E723" i="4"/>
  <c r="D723" i="4"/>
  <c r="D722" i="4" s="1"/>
  <c r="F722" i="4"/>
  <c r="E722" i="4"/>
  <c r="F721" i="4"/>
  <c r="F720" i="4" s="1"/>
  <c r="E720" i="4"/>
  <c r="D720" i="4"/>
  <c r="F715" i="4"/>
  <c r="F714" i="4"/>
  <c r="F577" i="4" s="1"/>
  <c r="F713" i="4"/>
  <c r="F712" i="4" s="1"/>
  <c r="F711" i="4" s="1"/>
  <c r="E712" i="4"/>
  <c r="E711" i="4" s="1"/>
  <c r="D712" i="4"/>
  <c r="D711" i="4" s="1"/>
  <c r="F710" i="4"/>
  <c r="F709" i="4"/>
  <c r="E709" i="4"/>
  <c r="D709" i="4"/>
  <c r="F704" i="4"/>
  <c r="E704" i="4"/>
  <c r="F703" i="4"/>
  <c r="F702" i="4"/>
  <c r="F701" i="4"/>
  <c r="F700" i="4"/>
  <c r="F699" i="4" s="1"/>
  <c r="E700" i="4"/>
  <c r="D700" i="4"/>
  <c r="D699" i="4" s="1"/>
  <c r="E699" i="4"/>
  <c r="F698" i="4"/>
  <c r="F697" i="4"/>
  <c r="F696" i="4" s="1"/>
  <c r="E696" i="4"/>
  <c r="D696" i="4"/>
  <c r="F691" i="4"/>
  <c r="F690" i="4" s="1"/>
  <c r="F689" i="4" s="1"/>
  <c r="E690" i="4"/>
  <c r="D690" i="4"/>
  <c r="D689" i="4" s="1"/>
  <c r="E689" i="4"/>
  <c r="F688" i="4"/>
  <c r="E687" i="4"/>
  <c r="D687" i="4"/>
  <c r="F682" i="4"/>
  <c r="F681" i="4"/>
  <c r="F680" i="4"/>
  <c r="F679" i="4" s="1"/>
  <c r="E680" i="4"/>
  <c r="D680" i="4"/>
  <c r="D679" i="4" s="1"/>
  <c r="E679" i="4"/>
  <c r="F678" i="4"/>
  <c r="F677" i="4"/>
  <c r="F676" i="4"/>
  <c r="E676" i="4"/>
  <c r="D676" i="4"/>
  <c r="F671" i="4"/>
  <c r="F670" i="4" s="1"/>
  <c r="E670" i="4"/>
  <c r="D670" i="4"/>
  <c r="D669" i="4" s="1"/>
  <c r="F669" i="4"/>
  <c r="E669" i="4"/>
  <c r="F668" i="4"/>
  <c r="F667" i="4"/>
  <c r="E666" i="4"/>
  <c r="D666" i="4"/>
  <c r="F661" i="4"/>
  <c r="F658" i="4" s="1"/>
  <c r="F660" i="4"/>
  <c r="F659" i="4" s="1"/>
  <c r="E659" i="4"/>
  <c r="E658" i="4" s="1"/>
  <c r="D659" i="4"/>
  <c r="D658" i="4"/>
  <c r="F657" i="4"/>
  <c r="F573" i="4" s="1"/>
  <c r="F656" i="4"/>
  <c r="F655" i="4" s="1"/>
  <c r="E655" i="4"/>
  <c r="D655" i="4"/>
  <c r="F649" i="4"/>
  <c r="F648" i="4"/>
  <c r="E648" i="4"/>
  <c r="D648" i="4"/>
  <c r="D647" i="4" s="1"/>
  <c r="F647" i="4"/>
  <c r="E647" i="4"/>
  <c r="F646" i="4"/>
  <c r="F645" i="4" s="1"/>
  <c r="E645" i="4"/>
  <c r="D645" i="4"/>
  <c r="F640" i="4"/>
  <c r="F639" i="4"/>
  <c r="F638" i="4" s="1"/>
  <c r="F637" i="4" s="1"/>
  <c r="E638" i="4"/>
  <c r="E637" i="4" s="1"/>
  <c r="D638" i="4"/>
  <c r="D637" i="4"/>
  <c r="F636" i="4"/>
  <c r="F635" i="4"/>
  <c r="E634" i="4"/>
  <c r="D634" i="4"/>
  <c r="F629" i="4"/>
  <c r="F628" i="4" s="1"/>
  <c r="F627" i="4" s="1"/>
  <c r="E628" i="4"/>
  <c r="D628" i="4"/>
  <c r="D627" i="4" s="1"/>
  <c r="E627" i="4"/>
  <c r="F626" i="4"/>
  <c r="F625" i="4"/>
  <c r="E625" i="4"/>
  <c r="D625" i="4"/>
  <c r="F619" i="4"/>
  <c r="F618" i="4"/>
  <c r="F617" i="4"/>
  <c r="F616" i="4"/>
  <c r="F615" i="4" s="1"/>
  <c r="E615" i="4"/>
  <c r="D615" i="4"/>
  <c r="E614" i="4"/>
  <c r="D614" i="4"/>
  <c r="F613" i="4"/>
  <c r="F612" i="4"/>
  <c r="F611" i="4"/>
  <c r="F610" i="4" s="1"/>
  <c r="E610" i="4"/>
  <c r="D610" i="4"/>
  <c r="F605" i="4"/>
  <c r="F604" i="4"/>
  <c r="F580" i="4" s="1"/>
  <c r="F603" i="4"/>
  <c r="F602" i="4"/>
  <c r="F578" i="4" s="1"/>
  <c r="F601" i="4"/>
  <c r="F600" i="4"/>
  <c r="F599" i="4" s="1"/>
  <c r="F598" i="4" s="1"/>
  <c r="E599" i="4"/>
  <c r="D599" i="4"/>
  <c r="E598" i="4"/>
  <c r="D598" i="4"/>
  <c r="F597" i="4"/>
  <c r="F596" i="4"/>
  <c r="F595" i="4" s="1"/>
  <c r="E595" i="4"/>
  <c r="D595" i="4"/>
  <c r="E581" i="4"/>
  <c r="D581" i="4"/>
  <c r="E580" i="4"/>
  <c r="D580" i="4"/>
  <c r="F579" i="4"/>
  <c r="E579" i="4"/>
  <c r="D579" i="4"/>
  <c r="E578" i="4"/>
  <c r="D578" i="4"/>
  <c r="E577" i="4"/>
  <c r="D577" i="4"/>
  <c r="F576" i="4"/>
  <c r="F575" i="4" s="1"/>
  <c r="E576" i="4"/>
  <c r="D576" i="4"/>
  <c r="D575" i="4" s="1"/>
  <c r="D574" i="4" s="1"/>
  <c r="E573" i="4"/>
  <c r="D573" i="4"/>
  <c r="E572" i="4"/>
  <c r="D572" i="4"/>
  <c r="E571" i="4"/>
  <c r="E570" i="4" s="1"/>
  <c r="D571" i="4"/>
  <c r="F564" i="4"/>
  <c r="F563" i="4" s="1"/>
  <c r="E563" i="4"/>
  <c r="D563" i="4"/>
  <c r="F562" i="4"/>
  <c r="E562" i="4"/>
  <c r="D562" i="4"/>
  <c r="F561" i="4"/>
  <c r="F560" i="4" s="1"/>
  <c r="E560" i="4"/>
  <c r="D560" i="4"/>
  <c r="F554" i="4"/>
  <c r="F553" i="4" s="1"/>
  <c r="F552" i="4" s="1"/>
  <c r="E553" i="4"/>
  <c r="E552" i="4" s="1"/>
  <c r="D553" i="4"/>
  <c r="D552" i="4" s="1"/>
  <c r="F551" i="4"/>
  <c r="F550" i="4"/>
  <c r="E550" i="4"/>
  <c r="D550" i="4"/>
  <c r="F545" i="4"/>
  <c r="F544" i="4" s="1"/>
  <c r="F543" i="4" s="1"/>
  <c r="E544" i="4"/>
  <c r="D544" i="4"/>
  <c r="E543" i="4"/>
  <c r="D543" i="4"/>
  <c r="F542" i="4"/>
  <c r="F541" i="4"/>
  <c r="E541" i="4"/>
  <c r="D541" i="4"/>
  <c r="F536" i="4"/>
  <c r="F535" i="4"/>
  <c r="F534" i="4"/>
  <c r="F533" i="4" s="1"/>
  <c r="E534" i="4"/>
  <c r="E533" i="4" s="1"/>
  <c r="D534" i="4"/>
  <c r="D533" i="4"/>
  <c r="F532" i="4"/>
  <c r="F531" i="4" s="1"/>
  <c r="E531" i="4"/>
  <c r="D531" i="4"/>
  <c r="F526" i="4"/>
  <c r="F525" i="4"/>
  <c r="F524" i="4" s="1"/>
  <c r="E525" i="4"/>
  <c r="E524" i="4" s="1"/>
  <c r="D525" i="4"/>
  <c r="D524" i="4"/>
  <c r="F523" i="4"/>
  <c r="F522" i="4"/>
  <c r="F521" i="4"/>
  <c r="E521" i="4"/>
  <c r="D521" i="4"/>
  <c r="F513" i="4"/>
  <c r="F512" i="4"/>
  <c r="E512" i="4"/>
  <c r="D512" i="4"/>
  <c r="D511" i="4" s="1"/>
  <c r="F511" i="4"/>
  <c r="E511" i="4"/>
  <c r="F510" i="4"/>
  <c r="F509" i="4"/>
  <c r="E509" i="4"/>
  <c r="D509" i="4"/>
  <c r="F504" i="4"/>
  <c r="F503" i="4"/>
  <c r="F502" i="4"/>
  <c r="F489" i="4" s="1"/>
  <c r="F501" i="4"/>
  <c r="F500" i="4" s="1"/>
  <c r="F499" i="4" s="1"/>
  <c r="E500" i="4"/>
  <c r="D500" i="4"/>
  <c r="E499" i="4"/>
  <c r="D499" i="4"/>
  <c r="F498" i="4"/>
  <c r="F485" i="4" s="1"/>
  <c r="F483" i="4" s="1"/>
  <c r="F497" i="4"/>
  <c r="E496" i="4"/>
  <c r="D496" i="4"/>
  <c r="F491" i="4"/>
  <c r="E491" i="4"/>
  <c r="D491" i="4"/>
  <c r="F490" i="4"/>
  <c r="E490" i="4"/>
  <c r="D490" i="4"/>
  <c r="E489" i="4"/>
  <c r="D489" i="4"/>
  <c r="F488" i="4"/>
  <c r="F487" i="4" s="1"/>
  <c r="F486" i="4" s="1"/>
  <c r="E488" i="4"/>
  <c r="E487" i="4" s="1"/>
  <c r="D488" i="4"/>
  <c r="D487" i="4" s="1"/>
  <c r="E486" i="4"/>
  <c r="D486" i="4"/>
  <c r="E485" i="4"/>
  <c r="E483" i="4" s="1"/>
  <c r="D485" i="4"/>
  <c r="F484" i="4"/>
  <c r="E484" i="4"/>
  <c r="D484" i="4"/>
  <c r="D483" i="4"/>
  <c r="F478" i="4"/>
  <c r="E477" i="4"/>
  <c r="D477" i="4"/>
  <c r="F476" i="4"/>
  <c r="F475" i="4"/>
  <c r="E475" i="4"/>
  <c r="D475" i="4"/>
  <c r="F469" i="4"/>
  <c r="E468" i="4"/>
  <c r="D468" i="4"/>
  <c r="E467" i="4"/>
  <c r="D467" i="4"/>
  <c r="F466" i="4"/>
  <c r="F465" i="4"/>
  <c r="E465" i="4"/>
  <c r="D465" i="4"/>
  <c r="F459" i="4"/>
  <c r="F458" i="4"/>
  <c r="F457" i="4"/>
  <c r="F456" i="4"/>
  <c r="F434" i="4" s="1"/>
  <c r="F455" i="4"/>
  <c r="F454" i="4"/>
  <c r="F453" i="4" s="1"/>
  <c r="E454" i="4"/>
  <c r="D454" i="4"/>
  <c r="E453" i="4"/>
  <c r="D453" i="4"/>
  <c r="F452" i="4"/>
  <c r="F430" i="4" s="1"/>
  <c r="F451" i="4"/>
  <c r="F450" i="4"/>
  <c r="E449" i="4"/>
  <c r="D449" i="4"/>
  <c r="E438" i="4"/>
  <c r="D438" i="4"/>
  <c r="F437" i="4"/>
  <c r="E437" i="4"/>
  <c r="E432" i="4" s="1"/>
  <c r="D437" i="4"/>
  <c r="E436" i="4"/>
  <c r="D436" i="4"/>
  <c r="F435" i="4"/>
  <c r="E435" i="4"/>
  <c r="D435" i="4"/>
  <c r="E434" i="4"/>
  <c r="D434" i="4"/>
  <c r="F433" i="4"/>
  <c r="E433" i="4"/>
  <c r="D433" i="4"/>
  <c r="D432" i="4"/>
  <c r="D431" i="4" s="1"/>
  <c r="E430" i="4"/>
  <c r="D430" i="4"/>
  <c r="D427" i="4" s="1"/>
  <c r="F429" i="4"/>
  <c r="E429" i="4"/>
  <c r="D429" i="4"/>
  <c r="E428" i="4"/>
  <c r="D428" i="4"/>
  <c r="E427" i="4"/>
  <c r="F421" i="4"/>
  <c r="F420" i="4"/>
  <c r="F419" i="4"/>
  <c r="F418" i="4"/>
  <c r="F417" i="4"/>
  <c r="F416" i="4"/>
  <c r="F415" i="4" s="1"/>
  <c r="E416" i="4"/>
  <c r="E415" i="4" s="1"/>
  <c r="D416" i="4"/>
  <c r="D415" i="4" s="1"/>
  <c r="F414" i="4"/>
  <c r="F413" i="4"/>
  <c r="F412" i="4"/>
  <c r="E412" i="4"/>
  <c r="D412" i="4"/>
  <c r="F403" i="4"/>
  <c r="F402" i="4"/>
  <c r="F401" i="4"/>
  <c r="F400" i="4"/>
  <c r="F399" i="4"/>
  <c r="F398" i="4"/>
  <c r="F397" i="4"/>
  <c r="F396" i="4"/>
  <c r="F395" i="4"/>
  <c r="F394" i="4" s="1"/>
  <c r="E395" i="4"/>
  <c r="E394" i="4" s="1"/>
  <c r="D395" i="4"/>
  <c r="D394" i="4"/>
  <c r="F393" i="4"/>
  <c r="F392" i="4"/>
  <c r="F391" i="4"/>
  <c r="F390" i="4"/>
  <c r="F389" i="4" s="1"/>
  <c r="E390" i="4"/>
  <c r="E389" i="4"/>
  <c r="D389" i="4"/>
  <c r="F384" i="4"/>
  <c r="F94" i="4" s="1"/>
  <c r="F383" i="4"/>
  <c r="F382" i="4"/>
  <c r="F381" i="4"/>
  <c r="F380" i="4" s="1"/>
  <c r="E380" i="4"/>
  <c r="D380" i="4"/>
  <c r="E379" i="4"/>
  <c r="D379" i="4"/>
  <c r="F378" i="4"/>
  <c r="F377" i="4"/>
  <c r="E376" i="4"/>
  <c r="F376" i="4" s="1"/>
  <c r="F375" i="4" s="1"/>
  <c r="E375" i="4"/>
  <c r="D375" i="4"/>
  <c r="F371" i="4"/>
  <c r="F370" i="4"/>
  <c r="F369" i="4" s="1"/>
  <c r="E370" i="4"/>
  <c r="E369" i="4"/>
  <c r="D369" i="4"/>
  <c r="F368" i="4"/>
  <c r="E368" i="4"/>
  <c r="D368" i="4"/>
  <c r="F367" i="4"/>
  <c r="F366" i="4" s="1"/>
  <c r="E366" i="4"/>
  <c r="D366" i="4"/>
  <c r="F360" i="4"/>
  <c r="F359" i="4"/>
  <c r="E359" i="4"/>
  <c r="D359" i="4"/>
  <c r="F358" i="4"/>
  <c r="F357" i="4" s="1"/>
  <c r="E357" i="4"/>
  <c r="D357" i="4"/>
  <c r="F351" i="4"/>
  <c r="F350" i="4"/>
  <c r="E350" i="4"/>
  <c r="D350" i="4"/>
  <c r="F349" i="4"/>
  <c r="E349" i="4"/>
  <c r="F348" i="4"/>
  <c r="F347" i="4" s="1"/>
  <c r="E347" i="4"/>
  <c r="D347" i="4"/>
  <c r="F344" i="4"/>
  <c r="F343" i="4"/>
  <c r="F342" i="4"/>
  <c r="F341" i="4" s="1"/>
  <c r="F340" i="4" s="1"/>
  <c r="E341" i="4"/>
  <c r="D341" i="4"/>
  <c r="E340" i="4"/>
  <c r="D340" i="4"/>
  <c r="F339" i="4"/>
  <c r="F338" i="4"/>
  <c r="F337" i="4" s="1"/>
  <c r="E337" i="4"/>
  <c r="D337" i="4"/>
  <c r="F333" i="4"/>
  <c r="F332" i="4"/>
  <c r="F331" i="4"/>
  <c r="F330" i="4" s="1"/>
  <c r="F329" i="4" s="1"/>
  <c r="E330" i="4"/>
  <c r="E329" i="4" s="1"/>
  <c r="D330" i="4"/>
  <c r="D329" i="4"/>
  <c r="F328" i="4"/>
  <c r="F327" i="4"/>
  <c r="E327" i="4"/>
  <c r="D327" i="4"/>
  <c r="F323" i="4"/>
  <c r="F322" i="4" s="1"/>
  <c r="E322" i="4"/>
  <c r="D322" i="4"/>
  <c r="F321" i="4"/>
  <c r="F320" i="4" s="1"/>
  <c r="E320" i="4"/>
  <c r="D320" i="4"/>
  <c r="F316" i="4"/>
  <c r="F315" i="4" s="1"/>
  <c r="E315" i="4"/>
  <c r="D315" i="4"/>
  <c r="F314" i="4"/>
  <c r="E314" i="4"/>
  <c r="D314" i="4"/>
  <c r="F313" i="4"/>
  <c r="F312" i="4" s="1"/>
  <c r="E312" i="4"/>
  <c r="D312" i="4"/>
  <c r="F307" i="4"/>
  <c r="F306" i="4"/>
  <c r="F305" i="4" s="1"/>
  <c r="E306" i="4"/>
  <c r="E305" i="4" s="1"/>
  <c r="D306" i="4"/>
  <c r="D305" i="4"/>
  <c r="F304" i="4"/>
  <c r="F303" i="4" s="1"/>
  <c r="E303" i="4"/>
  <c r="D303" i="4"/>
  <c r="F292" i="4"/>
  <c r="F291" i="4"/>
  <c r="F290" i="4" s="1"/>
  <c r="E291" i="4"/>
  <c r="D291" i="4"/>
  <c r="E290" i="4"/>
  <c r="D290" i="4"/>
  <c r="F289" i="4"/>
  <c r="F288" i="4" s="1"/>
  <c r="E288" i="4"/>
  <c r="D288" i="4"/>
  <c r="F281" i="4"/>
  <c r="F280" i="4"/>
  <c r="F279" i="4"/>
  <c r="F278" i="4"/>
  <c r="F277" i="4"/>
  <c r="F276" i="4"/>
  <c r="F275" i="4"/>
  <c r="E275" i="4"/>
  <c r="F274" i="4"/>
  <c r="E273" i="4"/>
  <c r="F273" i="4" s="1"/>
  <c r="F272" i="4" s="1"/>
  <c r="F271" i="4" s="1"/>
  <c r="F270" i="4" s="1"/>
  <c r="E272" i="4"/>
  <c r="E271" i="4" s="1"/>
  <c r="E270" i="4" s="1"/>
  <c r="D272" i="4"/>
  <c r="D271" i="4" s="1"/>
  <c r="D270" i="4"/>
  <c r="F269" i="4"/>
  <c r="E269" i="4"/>
  <c r="E267" i="4" s="1"/>
  <c r="F268" i="4"/>
  <c r="E268" i="4"/>
  <c r="D267" i="4"/>
  <c r="F262" i="4"/>
  <c r="F261" i="4" s="1"/>
  <c r="F260" i="4" s="1"/>
  <c r="E261" i="4"/>
  <c r="E260" i="4" s="1"/>
  <c r="D261" i="4"/>
  <c r="D260" i="4" s="1"/>
  <c r="F259" i="4"/>
  <c r="F258" i="4"/>
  <c r="E258" i="4"/>
  <c r="D258" i="4"/>
  <c r="F253" i="4"/>
  <c r="F252" i="4" s="1"/>
  <c r="F251" i="4" s="1"/>
  <c r="E252" i="4"/>
  <c r="D252" i="4"/>
  <c r="E251" i="4"/>
  <c r="D251" i="4"/>
  <c r="F250" i="4"/>
  <c r="F249" i="4"/>
  <c r="E249" i="4"/>
  <c r="D249" i="4"/>
  <c r="F244" i="4"/>
  <c r="F243" i="4"/>
  <c r="F242" i="4"/>
  <c r="F241" i="4" s="1"/>
  <c r="E242" i="4"/>
  <c r="E241" i="4" s="1"/>
  <c r="D242" i="4"/>
  <c r="D241" i="4"/>
  <c r="F240" i="4"/>
  <c r="F239" i="4" s="1"/>
  <c r="E239" i="4"/>
  <c r="D239" i="4"/>
  <c r="F233" i="4"/>
  <c r="F232" i="4"/>
  <c r="F231" i="4" s="1"/>
  <c r="F230" i="4" s="1"/>
  <c r="E231" i="4"/>
  <c r="D231" i="4"/>
  <c r="E230" i="4"/>
  <c r="D230" i="4"/>
  <c r="F229" i="4"/>
  <c r="F228" i="4"/>
  <c r="E228" i="4"/>
  <c r="D228" i="4"/>
  <c r="F223" i="4"/>
  <c r="F222" i="4" s="1"/>
  <c r="F221" i="4" s="1"/>
  <c r="E222" i="4"/>
  <c r="D222" i="4"/>
  <c r="D221" i="4" s="1"/>
  <c r="E221" i="4"/>
  <c r="F220" i="4"/>
  <c r="F219" i="4"/>
  <c r="E219" i="4"/>
  <c r="D219" i="4"/>
  <c r="F214" i="4"/>
  <c r="F213" i="4"/>
  <c r="F212" i="4"/>
  <c r="E212" i="4"/>
  <c r="E211" i="4" s="1"/>
  <c r="D212" i="4"/>
  <c r="D211" i="4"/>
  <c r="F210" i="4"/>
  <c r="F208" i="4" s="1"/>
  <c r="F209" i="4"/>
  <c r="E208" i="4"/>
  <c r="D208" i="4"/>
  <c r="F204" i="4"/>
  <c r="F203" i="4"/>
  <c r="F202" i="4"/>
  <c r="F201" i="4"/>
  <c r="F200" i="4" s="1"/>
  <c r="F199" i="4" s="1"/>
  <c r="E200" i="4"/>
  <c r="E199" i="4" s="1"/>
  <c r="D200" i="4"/>
  <c r="D199" i="4"/>
  <c r="F198" i="4"/>
  <c r="F197" i="4"/>
  <c r="F196" i="4" s="1"/>
  <c r="E196" i="4"/>
  <c r="D196" i="4"/>
  <c r="F192" i="4"/>
  <c r="F191" i="4"/>
  <c r="F190" i="4"/>
  <c r="F189" i="4"/>
  <c r="F188" i="4"/>
  <c r="F187" i="4" s="1"/>
  <c r="E188" i="4"/>
  <c r="D188" i="4"/>
  <c r="D187" i="4" s="1"/>
  <c r="E187" i="4"/>
  <c r="F186" i="4"/>
  <c r="F185" i="4"/>
  <c r="E185" i="4"/>
  <c r="D185" i="4"/>
  <c r="F181" i="4"/>
  <c r="F176" i="4" s="1"/>
  <c r="F180" i="4"/>
  <c r="F179" i="4"/>
  <c r="F178" i="4"/>
  <c r="F177" i="4"/>
  <c r="E177" i="4"/>
  <c r="E176" i="4" s="1"/>
  <c r="D177" i="4"/>
  <c r="D176" i="4" s="1"/>
  <c r="F175" i="4"/>
  <c r="F174" i="4" s="1"/>
  <c r="E174" i="4"/>
  <c r="D174" i="4"/>
  <c r="F169" i="4"/>
  <c r="F168" i="4" s="1"/>
  <c r="F167" i="4" s="1"/>
  <c r="E168" i="4"/>
  <c r="E167" i="4" s="1"/>
  <c r="D168" i="4"/>
  <c r="D167" i="4" s="1"/>
  <c r="F166" i="4"/>
  <c r="F165" i="4" s="1"/>
  <c r="E165" i="4"/>
  <c r="D165" i="4"/>
  <c r="F161" i="4"/>
  <c r="F160" i="4"/>
  <c r="F159" i="4"/>
  <c r="F158" i="4"/>
  <c r="F157" i="4"/>
  <c r="E157" i="4"/>
  <c r="E156" i="4" s="1"/>
  <c r="D157" i="4"/>
  <c r="D156" i="4" s="1"/>
  <c r="F156" i="4"/>
  <c r="F155" i="4"/>
  <c r="F154" i="4" s="1"/>
  <c r="E154" i="4"/>
  <c r="D154" i="4"/>
  <c r="F142" i="4"/>
  <c r="F141" i="4"/>
  <c r="F140" i="4" s="1"/>
  <c r="E141" i="4"/>
  <c r="D141" i="4"/>
  <c r="E140" i="4"/>
  <c r="D140" i="4"/>
  <c r="F139" i="4"/>
  <c r="F138" i="4"/>
  <c r="F137" i="4"/>
  <c r="F136" i="4" s="1"/>
  <c r="E136" i="4"/>
  <c r="D136" i="4"/>
  <c r="F132" i="4"/>
  <c r="F131" i="4"/>
  <c r="F88" i="4" s="1"/>
  <c r="F130" i="4"/>
  <c r="F129" i="4"/>
  <c r="F128" i="4"/>
  <c r="F127" i="4" s="1"/>
  <c r="E128" i="4"/>
  <c r="D128" i="4"/>
  <c r="E127" i="4"/>
  <c r="D127" i="4"/>
  <c r="F126" i="4"/>
  <c r="F125" i="4" s="1"/>
  <c r="E125" i="4"/>
  <c r="D125" i="4"/>
  <c r="F121" i="4"/>
  <c r="F120" i="4"/>
  <c r="F119" i="4"/>
  <c r="F118" i="4"/>
  <c r="F117" i="4"/>
  <c r="F116" i="4" s="1"/>
  <c r="F115" i="4" s="1"/>
  <c r="E117" i="4"/>
  <c r="D117" i="4"/>
  <c r="D116" i="4" s="1"/>
  <c r="E116" i="4"/>
  <c r="E115" i="4"/>
  <c r="D115" i="4"/>
  <c r="F114" i="4"/>
  <c r="F113" i="4"/>
  <c r="E113" i="4"/>
  <c r="D113" i="4"/>
  <c r="F109" i="4"/>
  <c r="F108" i="4"/>
  <c r="F107" i="4"/>
  <c r="F106" i="4"/>
  <c r="E105" i="4"/>
  <c r="F105" i="4" s="1"/>
  <c r="E104" i="4"/>
  <c r="E103" i="4" s="1"/>
  <c r="D104" i="4"/>
  <c r="D103" i="4"/>
  <c r="F102" i="4"/>
  <c r="F101" i="4"/>
  <c r="E100" i="4"/>
  <c r="F100" i="4" s="1"/>
  <c r="E99" i="4"/>
  <c r="D99" i="4"/>
  <c r="F95" i="4"/>
  <c r="F52" i="4" s="1"/>
  <c r="E95" i="4"/>
  <c r="D95" i="4"/>
  <c r="E94" i="4"/>
  <c r="E50" i="4" s="1"/>
  <c r="D94" i="4"/>
  <c r="F93" i="4"/>
  <c r="E93" i="4"/>
  <c r="E48" i="4" s="1"/>
  <c r="D93" i="4"/>
  <c r="D48" i="4" s="1"/>
  <c r="E92" i="4"/>
  <c r="D92" i="4"/>
  <c r="F91" i="4"/>
  <c r="E91" i="4"/>
  <c r="D91" i="4"/>
  <c r="D46" i="4" s="1"/>
  <c r="E90" i="4"/>
  <c r="E45" i="4" s="1"/>
  <c r="E44" i="4" s="1"/>
  <c r="D90" i="4"/>
  <c r="F89" i="4"/>
  <c r="E89" i="4"/>
  <c r="E43" i="4" s="1"/>
  <c r="D89" i="4"/>
  <c r="D43" i="4" s="1"/>
  <c r="E88" i="4"/>
  <c r="E42" i="4" s="1"/>
  <c r="D88" i="4"/>
  <c r="F87" i="4"/>
  <c r="E87" i="4"/>
  <c r="D87" i="4"/>
  <c r="E86" i="4"/>
  <c r="E39" i="4" s="1"/>
  <c r="D86" i="4"/>
  <c r="D85" i="4"/>
  <c r="D84" i="4" s="1"/>
  <c r="F83" i="4"/>
  <c r="E83" i="4"/>
  <c r="D83" i="4"/>
  <c r="D32" i="4" s="1"/>
  <c r="F82" i="4"/>
  <c r="E82" i="4"/>
  <c r="E31" i="4" s="1"/>
  <c r="D82" i="4"/>
  <c r="E81" i="4"/>
  <c r="D81" i="4"/>
  <c r="D30" i="4" s="1"/>
  <c r="E80" i="4"/>
  <c r="E29" i="4" s="1"/>
  <c r="D80" i="4"/>
  <c r="D79" i="4" s="1"/>
  <c r="E52" i="4"/>
  <c r="D52" i="4"/>
  <c r="D50" i="4"/>
  <c r="E47" i="4"/>
  <c r="D47" i="4"/>
  <c r="E46" i="4"/>
  <c r="D45" i="4"/>
  <c r="D44" i="4" s="1"/>
  <c r="F43" i="4"/>
  <c r="E41" i="4"/>
  <c r="D41" i="4"/>
  <c r="D39" i="4"/>
  <c r="E32" i="4"/>
  <c r="E30" i="4"/>
  <c r="D29" i="4"/>
  <c r="E38" i="4" l="1"/>
  <c r="E36" i="4" s="1"/>
  <c r="F104" i="4"/>
  <c r="F103" i="4" s="1"/>
  <c r="F86" i="4"/>
  <c r="F99" i="4"/>
  <c r="F80" i="4"/>
  <c r="F40" i="4"/>
  <c r="D38" i="4"/>
  <c r="D36" i="4" s="1"/>
  <c r="E27" i="4"/>
  <c r="F42" i="4"/>
  <c r="F468" i="4"/>
  <c r="F467" i="4" s="1"/>
  <c r="F436" i="4"/>
  <c r="F432" i="4" s="1"/>
  <c r="F759" i="5"/>
  <c r="F81" i="4"/>
  <c r="F30" i="4" s="1"/>
  <c r="F581" i="4"/>
  <c r="F574" i="4" s="1"/>
  <c r="F752" i="4"/>
  <c r="F19" i="5"/>
  <c r="F41" i="4" s="1"/>
  <c r="F183" i="5"/>
  <c r="F356" i="5"/>
  <c r="F679" i="5"/>
  <c r="F744" i="5"/>
  <c r="F379" i="4"/>
  <c r="F460" i="5"/>
  <c r="F26" i="5"/>
  <c r="F267" i="5"/>
  <c r="F518" i="5"/>
  <c r="D31" i="4"/>
  <c r="D27" i="4" s="1"/>
  <c r="E79" i="4"/>
  <c r="F92" i="4"/>
  <c r="F47" i="4" s="1"/>
  <c r="F211" i="4"/>
  <c r="F267" i="4"/>
  <c r="F449" i="4"/>
  <c r="F428" i="4"/>
  <c r="F427" i="4" s="1"/>
  <c r="D570" i="4"/>
  <c r="F614" i="4"/>
  <c r="F634" i="4"/>
  <c r="F687" i="4"/>
  <c r="F571" i="4"/>
  <c r="F570" i="4" s="1"/>
  <c r="F44" i="5"/>
  <c r="F18" i="5"/>
  <c r="F21" i="5"/>
  <c r="F351" i="5"/>
  <c r="F447" i="5"/>
  <c r="F446" i="5" s="1"/>
  <c r="F449" i="5"/>
  <c r="F31" i="4" s="1"/>
  <c r="E85" i="4"/>
  <c r="E84" i="4" s="1"/>
  <c r="F90" i="4"/>
  <c r="F45" i="4" s="1"/>
  <c r="E431" i="4"/>
  <c r="E575" i="4"/>
  <c r="E574" i="4" s="1"/>
  <c r="F35" i="5"/>
  <c r="F34" i="5" s="1"/>
  <c r="F17" i="5"/>
  <c r="F16" i="5" s="1"/>
  <c r="F15" i="5" s="1"/>
  <c r="F120" i="5"/>
  <c r="F459" i="5"/>
  <c r="F46" i="4" s="1"/>
  <c r="F457" i="5"/>
  <c r="F689" i="5"/>
  <c r="F721" i="5"/>
  <c r="F477" i="4"/>
  <c r="F438" i="4"/>
  <c r="F50" i="4" s="1"/>
  <c r="F496" i="4"/>
  <c r="F666" i="4"/>
  <c r="F31" i="5"/>
  <c r="F11" i="5"/>
  <c r="F10" i="5" s="1"/>
  <c r="F25" i="5"/>
  <c r="F48" i="4" s="1"/>
  <c r="F453" i="5"/>
  <c r="F452" i="5" s="1"/>
  <c r="F451" i="5" s="1"/>
  <c r="F779" i="5"/>
  <c r="F778" i="5" s="1"/>
  <c r="F777" i="5" s="1"/>
  <c r="F802" i="5"/>
  <c r="F801" i="5" s="1"/>
  <c r="E759" i="5"/>
  <c r="F39" i="4" l="1"/>
  <c r="F38" i="4" s="1"/>
  <c r="F36" i="4" s="1"/>
  <c r="F85" i="4"/>
  <c r="F84" i="4" s="1"/>
  <c r="F44" i="4"/>
  <c r="F79" i="4"/>
  <c r="F29" i="4"/>
  <c r="F27" i="4" s="1"/>
  <c r="F431" i="4"/>
</calcChain>
</file>

<file path=xl/sharedStrings.xml><?xml version="1.0" encoding="utf-8"?>
<sst xmlns="http://schemas.openxmlformats.org/spreadsheetml/2006/main" count="1419" uniqueCount="380">
  <si>
    <t>Nosaukums</t>
  </si>
  <si>
    <t xml:space="preserve"> - Kārtējie izdevumi</t>
  </si>
  <si>
    <t>Uzturēšanas izdevumi</t>
  </si>
  <si>
    <t>Izdevumi - kopā</t>
  </si>
  <si>
    <t>Rīgas domes Labklājības departaments</t>
  </si>
  <si>
    <t>klasifikā-</t>
  </si>
  <si>
    <t xml:space="preserve"> - Kārtējie izdevumi, t.sk.:</t>
  </si>
  <si>
    <t>02. Rīgas domes Pilsētas attīstības departaments</t>
  </si>
  <si>
    <t>04. Rīgas domes Satiksmes departaments</t>
  </si>
  <si>
    <t>03. Rīgas domes Īpašuma departaments</t>
  </si>
  <si>
    <t>Rīgas domes Satiksmes departamenta darbības nodrošinājums</t>
  </si>
  <si>
    <t>Sākumskolas, pamatskolas un vidusskolas</t>
  </si>
  <si>
    <t>Speciālās internātskolas</t>
  </si>
  <si>
    <t>Sporta pasākumi</t>
  </si>
  <si>
    <t>18. Rīgas domes Labklājības departaments</t>
  </si>
  <si>
    <t>Veco ļaužu uzturēšanās iestādes</t>
  </si>
  <si>
    <t>Bibliotēkas</t>
  </si>
  <si>
    <t>Kultūras centri un nami</t>
  </si>
  <si>
    <t>Kultūras pasākumi</t>
  </si>
  <si>
    <t>Bērnu mūzikas un mākslas skolas</t>
  </si>
  <si>
    <t>Program-</t>
  </si>
  <si>
    <t>Funkciju</t>
  </si>
  <si>
    <t>mas kods</t>
  </si>
  <si>
    <t>cijas kods</t>
  </si>
  <si>
    <t>01.01.00.</t>
  </si>
  <si>
    <t>01.110</t>
  </si>
  <si>
    <t>01.08.00.</t>
  </si>
  <si>
    <t>01.15.00.</t>
  </si>
  <si>
    <t>01.17.00.</t>
  </si>
  <si>
    <t>01.19.00.</t>
  </si>
  <si>
    <t>02.01.01.</t>
  </si>
  <si>
    <t>03.01.00.</t>
  </si>
  <si>
    <t>04.03.00.</t>
  </si>
  <si>
    <t>04.05.00.</t>
  </si>
  <si>
    <t>05.01.00.</t>
  </si>
  <si>
    <t>05.02.00.</t>
  </si>
  <si>
    <t>01.22.00.</t>
  </si>
  <si>
    <t>14.01.00.</t>
  </si>
  <si>
    <t>15.01.00.</t>
  </si>
  <si>
    <t>16.01.00.</t>
  </si>
  <si>
    <t>16.02.00.</t>
  </si>
  <si>
    <t>16.04.00.</t>
  </si>
  <si>
    <t>16.06.00.</t>
  </si>
  <si>
    <t>16.07.01.</t>
  </si>
  <si>
    <t>18.01.00.</t>
  </si>
  <si>
    <t>18.02.00.</t>
  </si>
  <si>
    <t>18.03.00.</t>
  </si>
  <si>
    <t>18.04.00.</t>
  </si>
  <si>
    <t>18.05.00.</t>
  </si>
  <si>
    <t>18.09.00.</t>
  </si>
  <si>
    <t>18.07.00.</t>
  </si>
  <si>
    <t>08.210</t>
  </si>
  <si>
    <t>08.230</t>
  </si>
  <si>
    <t>18.13.00.</t>
  </si>
  <si>
    <t>05.03.00.</t>
  </si>
  <si>
    <t>16.07.03.</t>
  </si>
  <si>
    <t>14. Rīgas pašvaldības policija</t>
  </si>
  <si>
    <t>Rīgas pašvaldības policija</t>
  </si>
  <si>
    <t>01.32.00.</t>
  </si>
  <si>
    <t>Kredīta procentu nomaksa un pakalpojumu apmaksa</t>
  </si>
  <si>
    <t>18.02.01.</t>
  </si>
  <si>
    <t>18.04.01.</t>
  </si>
  <si>
    <t>Veco ļaužu uzturēšanās iestādes - līgumorganizācijas</t>
  </si>
  <si>
    <t>01.36.00.</t>
  </si>
  <si>
    <t>18.03.01.</t>
  </si>
  <si>
    <t>01.37.00.</t>
  </si>
  <si>
    <t>Rīgas domes Pilsētas attīstības departamenta darbības</t>
  </si>
  <si>
    <t xml:space="preserve"> nodrošinājums</t>
  </si>
  <si>
    <t>04.07.00.</t>
  </si>
  <si>
    <t>16.11.00.</t>
  </si>
  <si>
    <t>Pašvaldības institūciju iekšējais un ārējais audits</t>
  </si>
  <si>
    <t>18.14.00.</t>
  </si>
  <si>
    <t>Iemaksas pašvaldību finanšu izlīdzināšanas fondā</t>
  </si>
  <si>
    <t>Resursi izdevumu segšanai</t>
  </si>
  <si>
    <t>01.26.00.</t>
  </si>
  <si>
    <t>01. Rīgas dome un Rīgas domes Finanšu departaments</t>
  </si>
  <si>
    <t>Rīgas dome un Rīgas domes Finanšu departaments</t>
  </si>
  <si>
    <t>01.06.00.</t>
  </si>
  <si>
    <t>01.27.00.</t>
  </si>
  <si>
    <t>Investīciju programmas realizācija</t>
  </si>
  <si>
    <t>01.39.00.</t>
  </si>
  <si>
    <t>un izdevumu atšifrējums pa programmām</t>
  </si>
  <si>
    <t>18.19.00.</t>
  </si>
  <si>
    <t>18.06.00.</t>
  </si>
  <si>
    <t>Īslaicīga hronisko slimnieku kopšana un rehabilitācija</t>
  </si>
  <si>
    <t>Rīgas patversmes - līgumorganizācijas</t>
  </si>
  <si>
    <t>16.08.00.</t>
  </si>
  <si>
    <t>16.07.04.</t>
  </si>
  <si>
    <t>Grupu mājas/dzīvokļi</t>
  </si>
  <si>
    <t>Sporta un interešu izglītības iestādes</t>
  </si>
  <si>
    <t>Rīgas pašvaldības aģentūra "Rīgas pieminekļu aģentūra"</t>
  </si>
  <si>
    <t>Rīgas pašvaldības aģentūra "Rīgas gaisma"</t>
  </si>
  <si>
    <t>23. Rīgas pašvaldības aģentūra "Rīgas pieminekļu aģentūra"</t>
  </si>
  <si>
    <t>23.01.00.</t>
  </si>
  <si>
    <t>20. Rīgas pašvaldības aģentūra "Rīgas gaisma"</t>
  </si>
  <si>
    <t>20.01.00.</t>
  </si>
  <si>
    <t>Līdzfinansējums Eiropas Savienības fondiem un citiem projektiem</t>
  </si>
  <si>
    <t xml:space="preserve"> </t>
  </si>
  <si>
    <t>04.02.00.</t>
  </si>
  <si>
    <t>Rīgas domes Pašvaldības ieņēmumu pārvalde</t>
  </si>
  <si>
    <t xml:space="preserve">Resursi izdevumu segšanai </t>
  </si>
  <si>
    <t>05.06.00.</t>
  </si>
  <si>
    <t>01.07.00.</t>
  </si>
  <si>
    <t>15. Rīgas bāriņtiesa</t>
  </si>
  <si>
    <t>Rīgas bāriņtiesa</t>
  </si>
  <si>
    <t>Pirmsskolas bērnu izglītības iestādes</t>
  </si>
  <si>
    <t>16.04.01.</t>
  </si>
  <si>
    <t>Pašvaldības līdzdalība Rīgas privātskolu akreditēto pamatizglītības</t>
  </si>
  <si>
    <t>un vispārējās vidējās izglītības programmu finansēšanā</t>
  </si>
  <si>
    <t>Kapitālie izdevumi</t>
  </si>
  <si>
    <t xml:space="preserve"> - Subsīdija un dotācija</t>
  </si>
  <si>
    <t>Festivālu mērķprogramma</t>
  </si>
  <si>
    <t>Meliorācijas sistēmu apsaimniekošana</t>
  </si>
  <si>
    <t xml:space="preserve"> - Sociālie pabalsti</t>
  </si>
  <si>
    <t xml:space="preserve"> - Procentu izdevumi</t>
  </si>
  <si>
    <t>08.290</t>
  </si>
  <si>
    <t>10.600</t>
  </si>
  <si>
    <t>08.100</t>
  </si>
  <si>
    <t>05.600</t>
  </si>
  <si>
    <t>07.490</t>
  </si>
  <si>
    <t>09.510</t>
  </si>
  <si>
    <t>06.400</t>
  </si>
  <si>
    <t>10.700</t>
  </si>
  <si>
    <t>10.400</t>
  </si>
  <si>
    <t>10.200</t>
  </si>
  <si>
    <t>10.910</t>
  </si>
  <si>
    <t>09.210</t>
  </si>
  <si>
    <t>09.100</t>
  </si>
  <si>
    <t>09.810</t>
  </si>
  <si>
    <t>06.600</t>
  </si>
  <si>
    <t>04.510</t>
  </si>
  <si>
    <t>01.600</t>
  </si>
  <si>
    <t>01.890</t>
  </si>
  <si>
    <t>01.830</t>
  </si>
  <si>
    <t>01.720</t>
  </si>
  <si>
    <t>01.120</t>
  </si>
  <si>
    <t>01.330</t>
  </si>
  <si>
    <t>05.200</t>
  </si>
  <si>
    <t>10.120</t>
  </si>
  <si>
    <t xml:space="preserve"> - Iemaksas pašvaldību finanšu izlīdzināšanas fondā</t>
  </si>
  <si>
    <t>16.13.00.</t>
  </si>
  <si>
    <t>Atlīdzība</t>
  </si>
  <si>
    <t xml:space="preserve"> - Budžeta iestāžu ieņēmumi</t>
  </si>
  <si>
    <t>03.04.00.</t>
  </si>
  <si>
    <t xml:space="preserve"> - Saņemtā dotācija no Rīgas pašvaldības vispārējiem ieņēmumiem</t>
  </si>
  <si>
    <t>atalgojums</t>
  </si>
  <si>
    <t>16.16.00.</t>
  </si>
  <si>
    <t>16.14.00.</t>
  </si>
  <si>
    <t>Naudas balvas Rīgas sportistiem un viņu treneriem par izciliem</t>
  </si>
  <si>
    <t>sasniegumiem sportā</t>
  </si>
  <si>
    <t>04.01.00.</t>
  </si>
  <si>
    <t>16.04.02.</t>
  </si>
  <si>
    <t>Sadarbība ar nevalstiskajām organizācijām</t>
  </si>
  <si>
    <t xml:space="preserve">profesionālās un profesionālās ievirzes mākslas, mūzikas un dejas </t>
  </si>
  <si>
    <t>16.01.01.</t>
  </si>
  <si>
    <t>16.02.01.</t>
  </si>
  <si>
    <t>Rīgas Izglītības un informatīvi metodiskais centrs</t>
  </si>
  <si>
    <t>Mērķdotācija pašvaldības autoceļiem un ielām</t>
  </si>
  <si>
    <t>Rīgas vides aizsardzības fonds</t>
  </si>
  <si>
    <t>Rīgas pašvaldības dzīvojamo māju privatizācijas komisijas</t>
  </si>
  <si>
    <t>darbības nodrošināšana</t>
  </si>
  <si>
    <t>Dzīvojamo māju un dzīvokļu privatizācijas procesa tehniskā nodrošināšana</t>
  </si>
  <si>
    <t>Dzīvojamo māju atsavināšana</t>
  </si>
  <si>
    <t>05. Rīgas domes Mājokļu un vides departaments</t>
  </si>
  <si>
    <t>04.08.00.</t>
  </si>
  <si>
    <t>05.09.00.</t>
  </si>
  <si>
    <t>05.10.00.</t>
  </si>
  <si>
    <t>05.11.00.</t>
  </si>
  <si>
    <t>01.03.00.</t>
  </si>
  <si>
    <t>Dalības maksa sabiedriskajās organizācijās</t>
  </si>
  <si>
    <t>04.730</t>
  </si>
  <si>
    <t>01.04.00.</t>
  </si>
  <si>
    <t>01.13.00.</t>
  </si>
  <si>
    <t>01.10.00.</t>
  </si>
  <si>
    <t>05.05.00.</t>
  </si>
  <si>
    <t>16.12.00.</t>
  </si>
  <si>
    <t>16.17.00.</t>
  </si>
  <si>
    <t>16.18.00.</t>
  </si>
  <si>
    <t>16.20.00.</t>
  </si>
  <si>
    <t>16.21.00.</t>
  </si>
  <si>
    <t>16.22.00.</t>
  </si>
  <si>
    <t>16.23.00.</t>
  </si>
  <si>
    <t>16.24.00.</t>
  </si>
  <si>
    <t>16.15.00.</t>
  </si>
  <si>
    <t>pedagogu algas no pašvaldības budžeta</t>
  </si>
  <si>
    <t>27. Rīgas pašvaldības dzīvojamo māju privatizācijas komisija</t>
  </si>
  <si>
    <t>27.01.00.</t>
  </si>
  <si>
    <t>27.02.00.</t>
  </si>
  <si>
    <t>27.03.00.</t>
  </si>
  <si>
    <t>Sabiedrības integrācijas programma</t>
  </si>
  <si>
    <t>Transportbūvju speciālās inspekcijas</t>
  </si>
  <si>
    <t>05.08.00.</t>
  </si>
  <si>
    <t>16. Rīgas domes Izglītības, kultūras un sporta departaments</t>
  </si>
  <si>
    <t>Rīgas domes Izglītības, kultūras un sporta departaments</t>
  </si>
  <si>
    <t>Zvejas tiesību nomas limita piešķiršana</t>
  </si>
  <si>
    <t>Rīgas Sociālais dienests</t>
  </si>
  <si>
    <t>16.27.00.</t>
  </si>
  <si>
    <t>Pabalstu izmaksa Rīgas pašvaldības izglītības iestāžu</t>
  </si>
  <si>
    <t>pedagoģiskajiem darbiniekiem</t>
  </si>
  <si>
    <t>05.13.00.</t>
  </si>
  <si>
    <t>05.14.00.</t>
  </si>
  <si>
    <t>10.000</t>
  </si>
  <si>
    <t>Sociālie pakalpojumi dzīvesvietā Rīgas pilsētas iedzīvotājiem</t>
  </si>
  <si>
    <t>biedrībai "Daugavas savienība"</t>
  </si>
  <si>
    <t>33. Rīgas pašvaldības aģentūra "Rīgas enerģētikas aģentūra"</t>
  </si>
  <si>
    <t>33.01.00.</t>
  </si>
  <si>
    <t>Rīgas pašvaldības aģentūra "Rīgas enerģētikas aģentūra"</t>
  </si>
  <si>
    <t>Pašvaldības finansējums privāto izglītības iestāžu pirmsskolas</t>
  </si>
  <si>
    <t>04.900</t>
  </si>
  <si>
    <t>Gaisa monitoringa staciju darbības nodrošināšana</t>
  </si>
  <si>
    <t>04.230</t>
  </si>
  <si>
    <t>03.110</t>
  </si>
  <si>
    <t>Invalīdu pacēlāju uzstādīšana, apkope un remonts</t>
  </si>
  <si>
    <t>Rīgas patversme</t>
  </si>
  <si>
    <t>Rīgas pašvaldības Bērnu un jauniešu centrs</t>
  </si>
  <si>
    <t>un sporta organizācijām</t>
  </si>
  <si>
    <t>20.02.00.</t>
  </si>
  <si>
    <t>Konkursi par Rīgas domes finansiālu atbalstu sporta pasākumiem</t>
  </si>
  <si>
    <t>izglītības programmu īstenošanai</t>
  </si>
  <si>
    <t>01.09.00.</t>
  </si>
  <si>
    <t>Mācību grāmatu un mācību līdzekļu iegāde</t>
  </si>
  <si>
    <t>atlīdzība no valsts budžeta transferta</t>
  </si>
  <si>
    <t>atlīdzība no valsts budžeta tansferta</t>
  </si>
  <si>
    <t xml:space="preserve"> - Valsts budžeta transferti</t>
  </si>
  <si>
    <t>Dotācija SIA "Rīgas meži"</t>
  </si>
  <si>
    <t>18.08.00.</t>
  </si>
  <si>
    <t>(09.211; 09.219)</t>
  </si>
  <si>
    <t>(10.400; 10.700)</t>
  </si>
  <si>
    <t>18.02.02.</t>
  </si>
  <si>
    <t>01.16.00.</t>
  </si>
  <si>
    <t>01.18.00.</t>
  </si>
  <si>
    <t>05.04.00.</t>
  </si>
  <si>
    <t>05.300</t>
  </si>
  <si>
    <t>Ūdens resursu uzraudzība un aizsardzība</t>
  </si>
  <si>
    <t>05.16.00.</t>
  </si>
  <si>
    <t>05.100</t>
  </si>
  <si>
    <t>punktu apsaimniekošana</t>
  </si>
  <si>
    <t>05.17.00.</t>
  </si>
  <si>
    <t>05.400</t>
  </si>
  <si>
    <t>Asistenta pakalpojums personām ar invaliditāti</t>
  </si>
  <si>
    <t>Veselības aprūpes pieejamības nodrošināšana, veselības</t>
  </si>
  <si>
    <t>un ģimenes veselības veicināšana</t>
  </si>
  <si>
    <t>Latvijas Lielo pilsētu asociācijai</t>
  </si>
  <si>
    <t>Vēlēšanu komisijas darbības nodrošināšana</t>
  </si>
  <si>
    <t>Kultūras ministrijas dotācija pašvaldības izglītības iestāžu vidējās</t>
  </si>
  <si>
    <t>04.04.00.</t>
  </si>
  <si>
    <t>01.23.00.</t>
  </si>
  <si>
    <t>10.920</t>
  </si>
  <si>
    <t>Informācijas tehnoloģiju tehniskā atbalsta programma</t>
  </si>
  <si>
    <t>Sadzīves bīstamo atkritumu specializēto pieņemšanas</t>
  </si>
  <si>
    <t>Atlīdzība amatierkolektīvu vadītājiem un speciālistiem</t>
  </si>
  <si>
    <t xml:space="preserve"> - Pašvaldību budžetu transferti</t>
  </si>
  <si>
    <t xml:space="preserve"> - Uzturēšanas izdevumu transferti uz citiem budžetiem</t>
  </si>
  <si>
    <t>Latvijas Pašvaldību savienībai</t>
  </si>
  <si>
    <t>Atbalsts ģimenēm krīzē un bērnu uzturēšanās līgumorganizācijās</t>
  </si>
  <si>
    <t>Dzīvnieku populācijas kontroles programma</t>
  </si>
  <si>
    <t>03.02.00.</t>
  </si>
  <si>
    <t>16.07.02.</t>
  </si>
  <si>
    <t>Profesionālās ievirzes sporta izglītības programmu īstenošanai</t>
  </si>
  <si>
    <t>Datortehnikas iegādei</t>
  </si>
  <si>
    <t>01.14.00.</t>
  </si>
  <si>
    <t>Bioloģiskās daudzveidības uzturēšana</t>
  </si>
  <si>
    <t>Dotācija SIA "Rīgas Nacionālais zooloģiskais dārzs"</t>
  </si>
  <si>
    <t>Izglītības iestāžu audzēkņu ēdināšana</t>
  </si>
  <si>
    <t>brīvpusdienas 1.-4.klašu audzēkņiem</t>
  </si>
  <si>
    <t>speciālās diētas nodrošināšana audzēkņiem</t>
  </si>
  <si>
    <t>01.20.00.</t>
  </si>
  <si>
    <t xml:space="preserve"> - Valsts budžeta transferts</t>
  </si>
  <si>
    <t>brīvpusdienas 5.-12.klašu audzēkņiem</t>
  </si>
  <si>
    <t>01.24.00.</t>
  </si>
  <si>
    <t xml:space="preserve">pirmsskolas izglītības iestāžu audzēkņiem </t>
  </si>
  <si>
    <t>05.07.00.</t>
  </si>
  <si>
    <t>09.000</t>
  </si>
  <si>
    <t>(09.100; 09.211; 09.219)</t>
  </si>
  <si>
    <t>plāns</t>
  </si>
  <si>
    <t>(euro)</t>
  </si>
  <si>
    <t>3. pielikums</t>
  </si>
  <si>
    <t>M. Staķis</t>
  </si>
  <si>
    <t xml:space="preserve"> -  Dotācija Rīgas pašvaldības SIA "Rīgas satiksme"</t>
  </si>
  <si>
    <t>Dzīvojamās telpas atbrīvošanas pabalsts</t>
  </si>
  <si>
    <t>biedrībai "Rīgas un Pierīgas pašvaldību apvienība "RĪGAS METROPOLE""</t>
  </si>
  <si>
    <t>Rīgas domes priekšsēdētājs</t>
  </si>
  <si>
    <t>2022. gada</t>
  </si>
  <si>
    <t xml:space="preserve">Dotācija sociālo māju un atsevišķu sociālo </t>
  </si>
  <si>
    <t>dzīvokļu apsaimniekotājiem</t>
  </si>
  <si>
    <t>21. Rīgas pašvaldības aģentūra "Rīgas investīciju un tūrisma aģentūra"</t>
  </si>
  <si>
    <t>21.01.00.</t>
  </si>
  <si>
    <t>Rīgas pašvaldības aģentūra "Rīgas investīciju un tūrisma aģentūra"</t>
  </si>
  <si>
    <t>Rīgas valstspilsētas pašvaldības 2022. gada pamatbudžeta ieņēmumu</t>
  </si>
  <si>
    <t>Rīgas valstspilsētas pašvaldības mūža pabalsts</t>
  </si>
  <si>
    <t>RĪGAS VALSTSPILSĒTAS PAŠVALDĪBAS PAMATBUDŽETS - KOPĀ</t>
  </si>
  <si>
    <t>Rīgas pilsētas infrastruktūras fonds</t>
  </si>
  <si>
    <t>Sabiedriskā transporta pakalpojumi Rīgas pilsētā</t>
  </si>
  <si>
    <t>Pilsētas transportbūvju uzturēšana</t>
  </si>
  <si>
    <t>Rīgas pilsētas velotransporta attīstības programmas nodrošinājums</t>
  </si>
  <si>
    <t>Pilsētas ceļa zīmju uzturēšana</t>
  </si>
  <si>
    <t>Pilsētas ceļu horizontālā apzīmējuma uzturēšana</t>
  </si>
  <si>
    <t>Pilsētas apstādījumu uzturēšana un atjaunošana</t>
  </si>
  <si>
    <t>Rīgas pilsētas vides objektu uzturēšana un apsaimniekošana</t>
  </si>
  <si>
    <t>Pilsētas pasākumu noformējums</t>
  </si>
  <si>
    <t>Sociālie pabalsti Rīgas pilsētas iedzīvotājiem</t>
  </si>
  <si>
    <t>Pilsētas luksoforu uzturēšana</t>
  </si>
  <si>
    <t>Rīgas pilsētas līdzdalības budžeta programma</t>
  </si>
  <si>
    <t xml:space="preserve">Inovatīvās ekonomikas attīstības un uzņēmējdarbības </t>
  </si>
  <si>
    <t>atbalsta programma</t>
  </si>
  <si>
    <t>04.430</t>
  </si>
  <si>
    <t>01.12.00.</t>
  </si>
  <si>
    <t>Apkaimju attīstības programma</t>
  </si>
  <si>
    <t>01.25.00.</t>
  </si>
  <si>
    <t>16.10.00.</t>
  </si>
  <si>
    <t>sekmējoši pasākumi</t>
  </si>
  <si>
    <t xml:space="preserve"> - Uzturēšanas izdevumu transferti uz citiem budžetiem, t.sk.:</t>
  </si>
  <si>
    <t>Kultūras ministrijas padotībā esošās izglītības iestādes</t>
  </si>
  <si>
    <t xml:space="preserve"> - Kārtējie izdevumi - kopā, t.sk.:</t>
  </si>
  <si>
    <t>16.19.00.</t>
  </si>
  <si>
    <t>Kapsētu programma</t>
  </si>
  <si>
    <t>Rīgas domes Kultūras projektu finansēšanas konkursa programma</t>
  </si>
  <si>
    <t>t.sk. valsts budžeta līdzekļu atlikums uz 01.01.2022.</t>
  </si>
  <si>
    <t>atalgojums no valsts budžeta transferta</t>
  </si>
  <si>
    <t>pedagogu algas no valsts budžeta transferta</t>
  </si>
  <si>
    <t>Rīgas domes 2022. gada 26. janvāra</t>
  </si>
  <si>
    <t>saistošajiem noteikumiem Nr. 115</t>
  </si>
  <si>
    <t xml:space="preserve">Rīgas pilsētas konkurētspēju un ekonomisko izaugsmi </t>
  </si>
  <si>
    <t>Grozījumi</t>
  </si>
  <si>
    <t>precizētais</t>
  </si>
  <si>
    <t>norēķini par izglītības pakalpojumiem</t>
  </si>
  <si>
    <t>Centralizēto pasākumu īstenošana un pašvaldību savstarpējie</t>
  </si>
  <si>
    <t>veselības pārbaudes un citi darba devēja izdevumi</t>
  </si>
  <si>
    <t>Departamenta padotībā esošo iestāžu darbinieku obligātās</t>
  </si>
  <si>
    <t xml:space="preserve">Dibinātāja maksājums nodibinājuma "Basketbola klubs </t>
  </si>
  <si>
    <t>"TTT-Rīga"" darbības nodrošināšanai</t>
  </si>
  <si>
    <t>programmu pedagogu darba samaksai un valsts sociālās</t>
  </si>
  <si>
    <t>apdrošināšanas obligātajām iemaksām</t>
  </si>
  <si>
    <t>- Saņemtā dotācija no Rīgas pašvaldības vispārējiem ieņēmumiem</t>
  </si>
  <si>
    <t>- Valsts budžeta transferti</t>
  </si>
  <si>
    <t>- Budžeta iestāžu ieņēmumi</t>
  </si>
  <si>
    <t>- Pašvaldību budžetu transferti</t>
  </si>
  <si>
    <t>- Kārtējie izdevumi, t.sk.:</t>
  </si>
  <si>
    <t>- Procentu izdevumi</t>
  </si>
  <si>
    <t>- Subsīdijas, dotācijas un sociālie pabalsti</t>
  </si>
  <si>
    <t>- Iemaksas pašvaldību finanšu izlīdzināšanas fondā</t>
  </si>
  <si>
    <t>- Uzturēšanas izdevumu transferti uz citiem budžetiem</t>
  </si>
  <si>
    <t>veselības apdrošināšanas programma</t>
  </si>
  <si>
    <t>Rīgas valstspilsētas pašvaldības amatpersonu un darbinieku</t>
  </si>
  <si>
    <r>
      <t>Izdevumi neparedzētiem gadījumiem</t>
    </r>
    <r>
      <rPr>
        <sz val="11"/>
        <rFont val="Times New Roman"/>
        <family val="1"/>
      </rPr>
      <t xml:space="preserve"> </t>
    </r>
    <r>
      <rPr>
        <sz val="10"/>
        <rFont val="Times New Roman"/>
        <family val="1"/>
        <charset val="186"/>
      </rPr>
      <t>(Rīgas domes rezerves fonds)</t>
    </r>
  </si>
  <si>
    <t>Līdzfinansējums nekustamā īpašuma pieslēgšanai</t>
  </si>
  <si>
    <t>centralizētajai ūdensapgādes sistēmai vai centralizētajai</t>
  </si>
  <si>
    <t>kanalizācijas sistēmai</t>
  </si>
  <si>
    <t xml:space="preserve">Stihiskā nelaimē vai avārijā cietušas dzīvojamās </t>
  </si>
  <si>
    <t>telpas remonta pabalsts</t>
  </si>
  <si>
    <t xml:space="preserve">Zemes, uz kuras atrodas pašvaldības institūcijas, </t>
  </si>
  <si>
    <t>atpirkšana un nekustamā īpašuma iegāde pašvaldības</t>
  </si>
  <si>
    <t>izpildinstitūciju vajadzībām</t>
  </si>
  <si>
    <t>Pašvaldības teritoriju un dabas pamatņu sakopšanai, dabas</t>
  </si>
  <si>
    <t>atbalstam un citiem projektiem</t>
  </si>
  <si>
    <t>stihiju un avāriju radīto postījumu novēršanai, komercdarbības</t>
  </si>
  <si>
    <t>īpašuma izmantošanas procesu nodrošinājums</t>
  </si>
  <si>
    <t>Rīgas domes Īpašuma departamenta darbības un nekustamā</t>
  </si>
  <si>
    <t>māju energoefektivitātes pasākumu veikšanai un atjaunošanai</t>
  </si>
  <si>
    <t>Līdzfinansējums kultūras pieminekļu saglabāšanai un dzīvojamo</t>
  </si>
  <si>
    <t>iegāde un rekonstrukcija</t>
  </si>
  <si>
    <t>Dzīvojamo māju (dzīvokļu) iegāde un izglītības iestāžu ēku</t>
  </si>
  <si>
    <t>kolektoru un sūkņu staciju uzturēšana</t>
  </si>
  <si>
    <t>Pilsētas lietusūdens kanalizācijas sistēmas maģistrālo</t>
  </si>
  <si>
    <t>Rīgas domes Mājokļu un vides departamenta</t>
  </si>
  <si>
    <t>darbības nodrošinājums</t>
  </si>
  <si>
    <t>Pašvaldības īpašumā esošo dzīvojamo un nedzīvojamo</t>
  </si>
  <si>
    <t>telpu pārvaldīšana</t>
  </si>
  <si>
    <t>24. Rīgas valstspilsētas pašvaldības aģentūra "Rīgas digitālā aģentūra"</t>
  </si>
  <si>
    <t>24.01.00.</t>
  </si>
  <si>
    <t>Rīgas valstspilsētas pašvaldības aģentūra "Rīgas digitālā aģentūra"</t>
  </si>
  <si>
    <t xml:space="preserve"> - Neparedzētiem gadījumiem</t>
  </si>
  <si>
    <t xml:space="preserve"> - Līdzfinansējums programmai "Rīgas filmu fonds"</t>
  </si>
  <si>
    <t>Kapitālo izdevumu transferts</t>
  </si>
  <si>
    <t xml:space="preserve"> - Rēķinu apmaksai no neparedzētiem gadījumiem, t.sk.:</t>
  </si>
  <si>
    <t>Iekškvartālu un koplietošanas piebraucamo ceļu uzturēšana</t>
  </si>
  <si>
    <t>un remonts un gājēju ietvju uzturēšana</t>
  </si>
  <si>
    <t>apstiprinātais</t>
  </si>
  <si>
    <t>(Rīgas domes 2022. gada 9. novembra</t>
  </si>
  <si>
    <t>saistošo noteikumu Nr. RD-22-175-sn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</si>
</sst>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3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</font>
    <font>
      <sz val="13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5" fillId="0" borderId="0" xfId="0" quotePrefix="1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right"/>
    </xf>
    <xf numFmtId="0" fontId="5" fillId="0" borderId="0" xfId="0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7" fillId="0" borderId="0" xfId="0" applyFont="1" applyFill="1" applyAlignment="1"/>
    <xf numFmtId="0" fontId="8" fillId="0" borderId="0" xfId="0" applyFont="1" applyFill="1" applyBorder="1"/>
    <xf numFmtId="0" fontId="2" fillId="0" borderId="0" xfId="0" applyFont="1" applyFill="1" applyAlignment="1">
      <alignment horizontal="left" indent="2"/>
    </xf>
    <xf numFmtId="0" fontId="2" fillId="0" borderId="0" xfId="0" applyFont="1" applyFill="1" applyBorder="1" applyAlignment="1">
      <alignment horizontal="center"/>
    </xf>
    <xf numFmtId="0" fontId="11" fillId="0" borderId="0" xfId="0" applyFont="1" applyFill="1"/>
    <xf numFmtId="0" fontId="10" fillId="0" borderId="0" xfId="0" applyFont="1" applyFill="1"/>
    <xf numFmtId="0" fontId="8" fillId="0" borderId="0" xfId="0" applyFont="1" applyFill="1" applyAlignment="1">
      <alignment horizontal="centerContinuous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14" fillId="0" borderId="0" xfId="0" applyFont="1" applyFill="1"/>
    <xf numFmtId="0" fontId="9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left"/>
    </xf>
    <xf numFmtId="0" fontId="13" fillId="0" borderId="0" xfId="0" applyFont="1" applyFill="1"/>
    <xf numFmtId="0" fontId="16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quotePrefix="1" applyFont="1" applyFill="1" applyBorder="1" applyAlignment="1">
      <alignment horizontal="center"/>
    </xf>
    <xf numFmtId="0" fontId="16" fillId="0" borderId="0" xfId="0" applyFont="1" applyFill="1" applyBorder="1"/>
    <xf numFmtId="0" fontId="17" fillId="0" borderId="0" xfId="0" applyFont="1" applyFill="1"/>
    <xf numFmtId="0" fontId="8" fillId="0" borderId="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6" fillId="0" borderId="0" xfId="0" applyFont="1" applyFill="1"/>
    <xf numFmtId="0" fontId="2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3"/>
    </xf>
    <xf numFmtId="0" fontId="7" fillId="0" borderId="0" xfId="0" applyFont="1" applyFill="1" applyAlignment="1">
      <alignment horizontal="center"/>
    </xf>
    <xf numFmtId="0" fontId="11" fillId="0" borderId="0" xfId="0" applyFont="1" applyFill="1" applyBorder="1"/>
    <xf numFmtId="0" fontId="2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indent="3"/>
    </xf>
    <xf numFmtId="0" fontId="5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left" indent="3"/>
    </xf>
    <xf numFmtId="0" fontId="4" fillId="0" borderId="0" xfId="0" applyFont="1" applyFill="1" applyAlignment="1">
      <alignment horizontal="left" indent="2"/>
    </xf>
    <xf numFmtId="0" fontId="16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11" fillId="0" borderId="0" xfId="0" applyFont="1" applyFill="1"/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3" fontId="7" fillId="0" borderId="0" xfId="0" applyNumberFormat="1" applyFont="1" applyFill="1"/>
    <xf numFmtId="3" fontId="2" fillId="0" borderId="0" xfId="0" applyNumberFormat="1" applyFont="1" applyFill="1"/>
    <xf numFmtId="3" fontId="5" fillId="0" borderId="0" xfId="0" applyNumberFormat="1" applyFont="1" applyFill="1"/>
    <xf numFmtId="3" fontId="2" fillId="0" borderId="0" xfId="0" applyNumberFormat="1" applyFont="1" applyFill="1"/>
    <xf numFmtId="3" fontId="8" fillId="0" borderId="0" xfId="0" applyNumberFormat="1" applyFont="1" applyFill="1"/>
    <xf numFmtId="3" fontId="4" fillId="0" borderId="0" xfId="0" applyNumberFormat="1" applyFont="1" applyFill="1"/>
    <xf numFmtId="3" fontId="3" fillId="0" borderId="0" xfId="0" applyNumberFormat="1" applyFont="1" applyFill="1"/>
    <xf numFmtId="3" fontId="11" fillId="0" borderId="0" xfId="0" applyNumberFormat="1" applyFont="1" applyFill="1"/>
    <xf numFmtId="3" fontId="6" fillId="0" borderId="0" xfId="0" applyNumberFormat="1" applyFont="1" applyFill="1"/>
    <xf numFmtId="3" fontId="8" fillId="0" borderId="0" xfId="0" applyNumberFormat="1" applyFont="1" applyFill="1"/>
    <xf numFmtId="3" fontId="11" fillId="0" borderId="0" xfId="0" applyNumberFormat="1" applyFont="1" applyFill="1"/>
    <xf numFmtId="3" fontId="13" fillId="0" borderId="0" xfId="0" applyNumberFormat="1" applyFont="1" applyFill="1" applyAlignment="1">
      <alignment horizontal="right"/>
    </xf>
    <xf numFmtId="3" fontId="6" fillId="0" borderId="0" xfId="0" applyNumberFormat="1" applyFont="1" applyFill="1"/>
    <xf numFmtId="3" fontId="5" fillId="0" borderId="0" xfId="0" applyNumberFormat="1" applyFont="1" applyFill="1" applyBorder="1"/>
    <xf numFmtId="0" fontId="11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3" fontId="3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quotePrefix="1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11" fillId="0" borderId="0" xfId="0" applyFont="1" applyFill="1" applyBorder="1"/>
    <xf numFmtId="0" fontId="19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indent="3"/>
    </xf>
    <xf numFmtId="0" fontId="11" fillId="0" borderId="0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3" fontId="5" fillId="0" borderId="0" xfId="0" applyNumberFormat="1" applyFont="1" applyFill="1"/>
    <xf numFmtId="0" fontId="19" fillId="0" borderId="0" xfId="0" applyFont="1" applyFill="1"/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14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3" fontId="16" fillId="0" borderId="0" xfId="0" applyNumberFormat="1" applyFont="1" applyFill="1"/>
    <xf numFmtId="3" fontId="19" fillId="0" borderId="0" xfId="0" applyNumberFormat="1" applyFont="1" applyFill="1"/>
    <xf numFmtId="0" fontId="14" fillId="0" borderId="7" xfId="0" applyFont="1" applyFill="1" applyBorder="1" applyAlignment="1">
      <alignment horizontal="center"/>
    </xf>
    <xf numFmtId="0" fontId="7" fillId="0" borderId="0" xfId="0" applyFont="1" applyFill="1" applyAlignment="1">
      <alignment horizontal="centerContinuous"/>
    </xf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8" fillId="0" borderId="0" xfId="0" applyNumberFormat="1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 indent="3"/>
    </xf>
    <xf numFmtId="3" fontId="20" fillId="0" borderId="0" xfId="0" applyNumberFormat="1" applyFont="1" applyFill="1"/>
    <xf numFmtId="0" fontId="11" fillId="0" borderId="0" xfId="0" quotePrefix="1" applyFont="1" applyFill="1" applyAlignment="1">
      <alignment horizontal="center"/>
    </xf>
    <xf numFmtId="3" fontId="19" fillId="0" borderId="0" xfId="0" applyNumberFormat="1" applyFont="1" applyFill="1"/>
    <xf numFmtId="0" fontId="11" fillId="0" borderId="0" xfId="0" applyFont="1" applyFill="1" applyAlignment="1">
      <alignment horizontal="center"/>
    </xf>
    <xf numFmtId="3" fontId="21" fillId="0" borderId="0" xfId="0" applyNumberFormat="1" applyFont="1" applyFill="1"/>
    <xf numFmtId="0" fontId="21" fillId="0" borderId="0" xfId="0" applyFont="1" applyFill="1"/>
    <xf numFmtId="3" fontId="18" fillId="0" borderId="0" xfId="0" applyNumberFormat="1" applyFont="1" applyFill="1"/>
    <xf numFmtId="3" fontId="18" fillId="0" borderId="0" xfId="0" applyNumberFormat="1" applyFont="1" applyFill="1"/>
    <xf numFmtId="3" fontId="16" fillId="0" borderId="0" xfId="0" applyNumberFormat="1" applyFont="1" applyFill="1"/>
    <xf numFmtId="0" fontId="5" fillId="0" borderId="0" xfId="0" quotePrefix="1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/>
    <xf numFmtId="0" fontId="8" fillId="0" borderId="0" xfId="0" applyFont="1"/>
    <xf numFmtId="0" fontId="8" fillId="0" borderId="0" xfId="0" quotePrefix="1" applyFont="1" applyAlignment="1">
      <alignment horizontal="center"/>
    </xf>
    <xf numFmtId="0" fontId="11" fillId="0" borderId="0" xfId="0" applyFont="1" applyFill="1" applyAlignment="1">
      <alignment horizontal="left"/>
    </xf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Alignment="1"/>
    <xf numFmtId="0" fontId="2" fillId="0" borderId="0" xfId="0" applyFont="1" applyFill="1" applyAlignment="1">
      <alignment horizontal="left" indent="1"/>
    </xf>
    <xf numFmtId="0" fontId="5" fillId="0" borderId="0" xfId="0" applyFont="1" applyFill="1" applyAlignment="1"/>
    <xf numFmtId="0" fontId="2" fillId="0" borderId="0" xfId="0" applyFont="1" applyFill="1" applyAlignment="1">
      <alignment horizontal="left" indent="1"/>
    </xf>
    <xf numFmtId="0" fontId="11" fillId="0" borderId="0" xfId="0" quotePrefix="1" applyFont="1" applyFill="1" applyBorder="1" applyAlignment="1">
      <alignment horizontal="center"/>
    </xf>
    <xf numFmtId="3" fontId="11" fillId="0" borderId="0" xfId="0" applyNumberFormat="1" applyFont="1" applyFill="1" applyBorder="1"/>
    <xf numFmtId="0" fontId="11" fillId="0" borderId="0" xfId="0" quotePrefix="1" applyFont="1" applyAlignment="1">
      <alignment horizontal="center"/>
    </xf>
    <xf numFmtId="0" fontId="11" fillId="0" borderId="0" xfId="0" applyFont="1"/>
    <xf numFmtId="0" fontId="2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indent="1"/>
    </xf>
    <xf numFmtId="0" fontId="6" fillId="0" borderId="0" xfId="0" quotePrefix="1" applyFont="1" applyFill="1"/>
    <xf numFmtId="0" fontId="6" fillId="0" borderId="0" xfId="0" quotePrefix="1" applyFont="1" applyFill="1"/>
    <xf numFmtId="0" fontId="8" fillId="0" borderId="0" xfId="0" quotePrefix="1" applyFont="1" applyFill="1"/>
    <xf numFmtId="0" fontId="8" fillId="0" borderId="0" xfId="0" quotePrefix="1" applyFont="1" applyFill="1" applyBorder="1"/>
    <xf numFmtId="0" fontId="8" fillId="0" borderId="0" xfId="0" quotePrefix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indent="4"/>
    </xf>
    <xf numFmtId="0" fontId="19" fillId="0" borderId="0" xfId="0" applyFont="1" applyFill="1" applyAlignment="1"/>
    <xf numFmtId="0" fontId="19" fillId="0" borderId="0" xfId="0" quotePrefix="1" applyFont="1" applyAlignment="1">
      <alignment horizontal="center"/>
    </xf>
    <xf numFmtId="0" fontId="19" fillId="0" borderId="0" xfId="0" applyFont="1"/>
    <xf numFmtId="3" fontId="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8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0"/>
  <sheetViews>
    <sheetView tabSelected="1" workbookViewId="0">
      <selection activeCell="H10" sqref="H10"/>
    </sheetView>
  </sheetViews>
  <sheetFormatPr defaultColWidth="9.1796875" defaultRowHeight="13" x14ac:dyDescent="0.3"/>
  <cols>
    <col min="1" max="2" width="10.54296875" style="3" customWidth="1"/>
    <col min="3" max="3" width="57.26953125" style="3" customWidth="1"/>
    <col min="4" max="4" width="16" style="3" bestFit="1" customWidth="1"/>
    <col min="5" max="5" width="12.7265625" style="3" bestFit="1" customWidth="1"/>
    <col min="6" max="6" width="16" style="3" bestFit="1" customWidth="1"/>
    <col min="7" max="16384" width="9.1796875" style="3"/>
  </cols>
  <sheetData>
    <row r="1" spans="1:6" s="9" customFormat="1" ht="14" x14ac:dyDescent="0.3"/>
    <row r="2" spans="1:6" s="9" customFormat="1" ht="14" x14ac:dyDescent="0.3">
      <c r="E2" s="121"/>
      <c r="F2" s="121" t="s">
        <v>276</v>
      </c>
    </row>
    <row r="3" spans="1:6" ht="14" x14ac:dyDescent="0.3">
      <c r="E3" s="121"/>
      <c r="F3" s="121" t="s">
        <v>320</v>
      </c>
    </row>
    <row r="4" spans="1:6" ht="14" x14ac:dyDescent="0.3">
      <c r="E4" s="121"/>
      <c r="F4" s="121" t="s">
        <v>321</v>
      </c>
    </row>
    <row r="5" spans="1:6" s="9" customFormat="1" ht="14" x14ac:dyDescent="0.3">
      <c r="D5" s="40"/>
      <c r="E5" s="40"/>
      <c r="F5" s="174" t="s">
        <v>378</v>
      </c>
    </row>
    <row r="6" spans="1:6" s="9" customFormat="1" ht="14" x14ac:dyDescent="0.3">
      <c r="C6" s="9" t="s">
        <v>97</v>
      </c>
      <c r="F6" s="174" t="s">
        <v>379</v>
      </c>
    </row>
    <row r="7" spans="1:6" s="9" customFormat="1" ht="14" x14ac:dyDescent="0.3"/>
    <row r="8" spans="1:6" s="9" customFormat="1" ht="14" x14ac:dyDescent="0.3"/>
    <row r="9" spans="1:6" ht="20" x14ac:dyDescent="0.4">
      <c r="A9" s="1" t="s">
        <v>288</v>
      </c>
      <c r="B9" s="1"/>
      <c r="C9" s="1"/>
      <c r="D9" s="1"/>
      <c r="E9" s="1"/>
      <c r="F9" s="1"/>
    </row>
    <row r="10" spans="1:6" s="4" customFormat="1" ht="20" x14ac:dyDescent="0.4">
      <c r="A10" s="1" t="s">
        <v>81</v>
      </c>
      <c r="B10" s="1"/>
      <c r="C10" s="1"/>
      <c r="D10" s="1"/>
      <c r="E10" s="1"/>
      <c r="F10" s="1"/>
    </row>
    <row r="11" spans="1:6" s="9" customFormat="1" ht="14" x14ac:dyDescent="0.3">
      <c r="C11" s="24"/>
    </row>
    <row r="12" spans="1:6" s="9" customFormat="1" ht="14" x14ac:dyDescent="0.3">
      <c r="C12" s="24"/>
    </row>
    <row r="13" spans="1:6" s="9" customFormat="1" ht="14" x14ac:dyDescent="0.3">
      <c r="C13" s="24"/>
    </row>
    <row r="14" spans="1:6" s="9" customFormat="1" ht="14" x14ac:dyDescent="0.3">
      <c r="A14" s="25" t="s">
        <v>20</v>
      </c>
      <c r="B14" s="26" t="s">
        <v>21</v>
      </c>
      <c r="C14" s="27"/>
      <c r="D14" s="26" t="s">
        <v>282</v>
      </c>
      <c r="E14" s="26"/>
      <c r="F14" s="26" t="s">
        <v>282</v>
      </c>
    </row>
    <row r="15" spans="1:6" s="9" customFormat="1" ht="14" x14ac:dyDescent="0.3">
      <c r="A15" s="28" t="s">
        <v>22</v>
      </c>
      <c r="B15" s="29" t="s">
        <v>5</v>
      </c>
      <c r="C15" s="19"/>
      <c r="D15" s="29" t="s">
        <v>377</v>
      </c>
      <c r="E15" s="29" t="s">
        <v>323</v>
      </c>
      <c r="F15" s="29" t="s">
        <v>324</v>
      </c>
    </row>
    <row r="16" spans="1:6" s="9" customFormat="1" ht="14" x14ac:dyDescent="0.3">
      <c r="A16" s="28"/>
      <c r="B16" s="29" t="s">
        <v>23</v>
      </c>
      <c r="C16" s="30" t="s">
        <v>0</v>
      </c>
      <c r="D16" s="29" t="s">
        <v>274</v>
      </c>
      <c r="E16" s="29"/>
      <c r="F16" s="29" t="s">
        <v>274</v>
      </c>
    </row>
    <row r="17" spans="1:6" s="9" customFormat="1" ht="14" x14ac:dyDescent="0.3">
      <c r="A17" s="31"/>
      <c r="B17" s="32"/>
      <c r="C17" s="33"/>
      <c r="D17" s="124" t="s">
        <v>275</v>
      </c>
      <c r="E17" s="124" t="s">
        <v>275</v>
      </c>
      <c r="F17" s="124" t="s">
        <v>275</v>
      </c>
    </row>
    <row r="18" spans="1:6" s="40" customFormat="1" ht="14" x14ac:dyDescent="0.3">
      <c r="A18" s="48"/>
      <c r="B18" s="48"/>
      <c r="C18" s="48"/>
      <c r="D18" s="48"/>
      <c r="E18" s="48"/>
      <c r="F18" s="48"/>
    </row>
    <row r="19" spans="1:6" s="40" customFormat="1" ht="14" x14ac:dyDescent="0.3">
      <c r="A19" s="48"/>
      <c r="B19" s="48"/>
      <c r="C19" s="48"/>
      <c r="D19" s="48"/>
      <c r="E19" s="48"/>
      <c r="F19" s="48"/>
    </row>
    <row r="20" spans="1:6" s="40" customFormat="1" ht="14" x14ac:dyDescent="0.3">
      <c r="A20" s="48"/>
      <c r="B20" s="48"/>
      <c r="C20" s="48"/>
      <c r="D20" s="48"/>
      <c r="E20" s="48"/>
      <c r="F20" s="48"/>
    </row>
    <row r="21" spans="1:6" s="40" customFormat="1" ht="14" x14ac:dyDescent="0.3">
      <c r="A21" s="48"/>
      <c r="B21" s="48"/>
      <c r="C21" s="48"/>
      <c r="D21" s="48"/>
      <c r="E21" s="48"/>
      <c r="F21" s="48"/>
    </row>
    <row r="22" spans="1:6" s="16" customFormat="1" ht="17.5" x14ac:dyDescent="0.35">
      <c r="A22" s="2" t="s">
        <v>290</v>
      </c>
      <c r="B22" s="2"/>
      <c r="C22" s="2"/>
      <c r="D22" s="2"/>
      <c r="E22" s="56"/>
      <c r="F22" s="56"/>
    </row>
    <row r="23" spans="1:6" s="40" customFormat="1" ht="14" x14ac:dyDescent="0.3"/>
    <row r="24" spans="1:6" s="40" customFormat="1" ht="14" x14ac:dyDescent="0.3"/>
    <row r="25" spans="1:6" s="40" customFormat="1" ht="16.5" x14ac:dyDescent="0.35">
      <c r="D25" s="135"/>
      <c r="E25" s="135"/>
      <c r="F25" s="135"/>
    </row>
    <row r="26" spans="1:6" s="40" customFormat="1" ht="16.5" x14ac:dyDescent="0.35">
      <c r="D26" s="136"/>
      <c r="E26" s="136"/>
      <c r="F26" s="135"/>
    </row>
    <row r="27" spans="1:6" s="50" customFormat="1" ht="16.5" x14ac:dyDescent="0.35">
      <c r="C27" s="50" t="s">
        <v>100</v>
      </c>
      <c r="D27" s="137">
        <f>SUM(D29:D32)</f>
        <v>1154769641</v>
      </c>
      <c r="E27" s="137">
        <f>SUM(E29:E32)</f>
        <v>27122562</v>
      </c>
      <c r="F27" s="137">
        <f>SUM(F29:F32)</f>
        <v>1181892203</v>
      </c>
    </row>
    <row r="28" spans="1:6" s="40" customFormat="1" ht="14" x14ac:dyDescent="0.3">
      <c r="D28" s="87"/>
      <c r="E28" s="87"/>
      <c r="F28" s="87"/>
    </row>
    <row r="29" spans="1:6" s="16" customFormat="1" ht="15.5" x14ac:dyDescent="0.35">
      <c r="C29" s="163" t="s">
        <v>333</v>
      </c>
      <c r="D29" s="86">
        <f>D80+D413+D428+D484+D571+D767+D785+'turpin 16_33'!D11+'turpin 16_33'!D447+'turpin 16_33'!D677+'turpin 16_33'!D741+'turpin 16_33'!D775+'turpin 16_33'!D825+'turpin 16_33'!D719+'turpin 16_33'!D760</f>
        <v>911502683</v>
      </c>
      <c r="E29" s="86">
        <f>E80+E413+E428+E484+E571+E767+E785+'turpin 16_33'!E11+'turpin 16_33'!E447+'turpin 16_33'!E677+'turpin 16_33'!E741+'turpin 16_33'!E775+'turpin 16_33'!E825+'turpin 16_33'!E719+'turpin 16_33'!E760</f>
        <v>-9071627</v>
      </c>
      <c r="F29" s="86">
        <f>F80+F413+F428+F484+F571+F767+F785+'turpin 16_33'!F11+'turpin 16_33'!F447+'turpin 16_33'!F677+'turpin 16_33'!F741+'turpin 16_33'!F775+'turpin 16_33'!F825+'turpin 16_33'!F719+'turpin 16_33'!F760</f>
        <v>902431056</v>
      </c>
    </row>
    <row r="30" spans="1:6" s="53" customFormat="1" ht="15.5" x14ac:dyDescent="0.35">
      <c r="C30" s="164" t="s">
        <v>334</v>
      </c>
      <c r="D30" s="90">
        <f>D81+D572+'turpin 16_33'!D12+'turpin 16_33'!D448+'turpin 16_33'!D742+D429+D786+'turpin 16_33'!D761+D768</f>
        <v>212036160</v>
      </c>
      <c r="E30" s="90">
        <f>E81+E572+'turpin 16_33'!E12+'turpin 16_33'!E448+'turpin 16_33'!E742+E429+E786+'turpin 16_33'!E761+E768</f>
        <v>33872230</v>
      </c>
      <c r="F30" s="90">
        <f>F81+F572+'turpin 16_33'!F12+'turpin 16_33'!F448+'turpin 16_33'!F742+F429+F786+'turpin 16_33'!F761+F768</f>
        <v>245908390</v>
      </c>
    </row>
    <row r="31" spans="1:6" s="16" customFormat="1" ht="15.5" x14ac:dyDescent="0.35">
      <c r="C31" s="163" t="s">
        <v>335</v>
      </c>
      <c r="D31" s="86">
        <f>D82+D414+D430+D485+D573+D769+'turpin 16_33'!D13+'turpin 16_33'!D449+'turpin 16_33'!D678+'turpin 16_33'!D743+'turpin 16_33'!D776+'turpin 16_33'!D826+D787+'turpin 16_33'!D762+'turpin 16_33'!D720</f>
        <v>22834327</v>
      </c>
      <c r="E31" s="86">
        <f>E82+E414+E430+E485+E573+E769+'turpin 16_33'!E13+'turpin 16_33'!E449+'turpin 16_33'!E678+'turpin 16_33'!E743+'turpin 16_33'!E776+'turpin 16_33'!E826+E787+'turpin 16_33'!E762+'turpin 16_33'!E720</f>
        <v>1139577</v>
      </c>
      <c r="F31" s="86">
        <f>F82+F414+F430+F485+F573+F769+'turpin 16_33'!F13+'turpin 16_33'!F449+'turpin 16_33'!F678+'turpin 16_33'!F743+'turpin 16_33'!F776+'turpin 16_33'!F826+F787+'turpin 16_33'!F762+'turpin 16_33'!F720</f>
        <v>23973904</v>
      </c>
    </row>
    <row r="32" spans="1:6" s="16" customFormat="1" ht="15.5" x14ac:dyDescent="0.35">
      <c r="C32" s="163" t="s">
        <v>336</v>
      </c>
      <c r="D32" s="86">
        <f>'turpin 16_33'!D14+'turpin 16_33'!D450+D83</f>
        <v>8396471</v>
      </c>
      <c r="E32" s="86">
        <f>'turpin 16_33'!E14+'turpin 16_33'!E450+E83</f>
        <v>1182382</v>
      </c>
      <c r="F32" s="86">
        <f>'turpin 16_33'!F14+'turpin 16_33'!F450+F83</f>
        <v>9578853</v>
      </c>
    </row>
    <row r="33" spans="3:6" s="9" customFormat="1" ht="14" x14ac:dyDescent="0.3">
      <c r="D33" s="82"/>
      <c r="E33" s="82"/>
      <c r="F33" s="82"/>
    </row>
    <row r="34" spans="3:6" s="9" customFormat="1" ht="14" x14ac:dyDescent="0.3">
      <c r="D34" s="96"/>
      <c r="E34" s="96"/>
      <c r="F34" s="96"/>
    </row>
    <row r="35" spans="3:6" s="9" customFormat="1" ht="14" x14ac:dyDescent="0.3">
      <c r="D35" s="82"/>
      <c r="E35" s="82"/>
      <c r="F35" s="82"/>
    </row>
    <row r="36" spans="3:6" s="49" customFormat="1" ht="16.5" x14ac:dyDescent="0.35">
      <c r="C36" s="49" t="s">
        <v>3</v>
      </c>
      <c r="D36" s="138">
        <f>D38+D50+D52</f>
        <v>1154769641</v>
      </c>
      <c r="E36" s="138">
        <f>E38+E50+E52</f>
        <v>27122562</v>
      </c>
      <c r="F36" s="138">
        <f>F38+F50+F52</f>
        <v>1181892203</v>
      </c>
    </row>
    <row r="37" spans="3:6" s="39" customFormat="1" ht="11.5" x14ac:dyDescent="0.25">
      <c r="C37" s="47"/>
      <c r="D37" s="139"/>
      <c r="E37" s="139"/>
      <c r="F37" s="139"/>
    </row>
    <row r="38" spans="3:6" s="53" customFormat="1" ht="15.5" x14ac:dyDescent="0.35">
      <c r="C38" s="53" t="s">
        <v>2</v>
      </c>
      <c r="D38" s="90">
        <f>D39+D43+D44+D47+D48</f>
        <v>950924925</v>
      </c>
      <c r="E38" s="90">
        <f>E39+E43+E44+E47+E48</f>
        <v>83187060</v>
      </c>
      <c r="F38" s="90">
        <f>F39+F43+F44+F47+F48</f>
        <v>1034111985</v>
      </c>
    </row>
    <row r="39" spans="3:6" s="9" customFormat="1" ht="14" x14ac:dyDescent="0.3">
      <c r="C39" s="165" t="s">
        <v>337</v>
      </c>
      <c r="D39" s="82">
        <f>D86+D417+D433+D488+D576+D772+D790+'turpin 16_33'!D17+'turpin 16_33'!D453+'turpin 16_33'!D681+'turpin 16_33'!D746+'turpin 16_33'!D779+'turpin 16_33'!D829+'turpin 16_33'!D723+'turpin 16_33'!D765</f>
        <v>603930573</v>
      </c>
      <c r="E39" s="82">
        <f>E86+E417+E433+E488+E576+E772+E790+'turpin 16_33'!E17+'turpin 16_33'!E453+'turpin 16_33'!E681+'turpin 16_33'!E746+'turpin 16_33'!E779+'turpin 16_33'!E829+'turpin 16_33'!E723+'turpin 16_33'!E765</f>
        <v>52595703</v>
      </c>
      <c r="F39" s="82">
        <f>F86+F417+F433+F488+F576+F772+F790+'turpin 16_33'!F17+'turpin 16_33'!F453+'turpin 16_33'!F681+'turpin 16_33'!F746+'turpin 16_33'!F779+'turpin 16_33'!F829+'turpin 16_33'!F723+'turpin 16_33'!F765</f>
        <v>656526276</v>
      </c>
    </row>
    <row r="40" spans="3:6" s="42" customFormat="1" x14ac:dyDescent="0.3">
      <c r="C40" s="54" t="s">
        <v>141</v>
      </c>
      <c r="D40" s="79">
        <f>D87+D418+D434+D489+D577+D773+D791+'turpin 16_33'!D18+'turpin 16_33'!D454+'turpin 16_33'!D682+'turpin 16_33'!D747+'turpin 16_33'!D780+'turpin 16_33'!D830+'turpin 16_33'!D724+'turpin 16_33'!D766</f>
        <v>385669367</v>
      </c>
      <c r="E40" s="79">
        <f>E87+E418+E434+E489+E577+E773+E791+'turpin 16_33'!E18+'turpin 16_33'!E454+'turpin 16_33'!E682+'turpin 16_33'!E747+'turpin 16_33'!E780+'turpin 16_33'!E830+'turpin 16_33'!E724+'turpin 16_33'!E766</f>
        <v>23897816</v>
      </c>
      <c r="F40" s="79">
        <f>F87+F418+F434+F489+F577+F773+F791+'turpin 16_33'!F18+'turpin 16_33'!F454+'turpin 16_33'!F682+'turpin 16_33'!F747+'turpin 16_33'!F780+'turpin 16_33'!F830+'turpin 16_33'!F724+'turpin 16_33'!F766</f>
        <v>409567183</v>
      </c>
    </row>
    <row r="41" spans="3:6" s="41" customFormat="1" ht="11.5" x14ac:dyDescent="0.25">
      <c r="C41" s="69" t="s">
        <v>222</v>
      </c>
      <c r="D41" s="83">
        <f>'turpin 16_33'!D19+'turpin 16_33'!D455+'turpin 16_33'!D748</f>
        <v>130590976</v>
      </c>
      <c r="E41" s="83">
        <f>'turpin 16_33'!E19+'turpin 16_33'!E455+'turpin 16_33'!E748</f>
        <v>17119674</v>
      </c>
      <c r="F41" s="83">
        <f>'turpin 16_33'!F19+'turpin 16_33'!F455+'turpin 16_33'!F748</f>
        <v>147710650</v>
      </c>
    </row>
    <row r="42" spans="3:6" s="34" customFormat="1" x14ac:dyDescent="0.3">
      <c r="C42" s="54" t="s">
        <v>145</v>
      </c>
      <c r="D42" s="79">
        <f>D88+D419+D435+D490+D578+D774+D792+'turpin 16_33'!D20+'turpin 16_33'!D456+'turpin 16_33'!D683+'turpin 16_33'!D749+'turpin 16_33'!D781+'turpin 16_33'!D831+'turpin 16_33'!D725+'turpin 16_33'!D767</f>
        <v>302765699</v>
      </c>
      <c r="E42" s="79">
        <f>E88+E419+E435+E490+E578+E774+E792+'turpin 16_33'!E20+'turpin 16_33'!E456+'turpin 16_33'!E683+'turpin 16_33'!E749+'turpin 16_33'!E781+'turpin 16_33'!E831+'turpin 16_33'!E725+'turpin 16_33'!E767</f>
        <v>16564364</v>
      </c>
      <c r="F42" s="79">
        <f>F88+F419+F435+F490+F578+F774+F792+'turpin 16_33'!F20+'turpin 16_33'!F456+'turpin 16_33'!F683+'turpin 16_33'!F749+'turpin 16_33'!F781+'turpin 16_33'!F831+'turpin 16_33'!F725+'turpin 16_33'!F767</f>
        <v>319330063</v>
      </c>
    </row>
    <row r="43" spans="3:6" s="9" customFormat="1" ht="14" x14ac:dyDescent="0.3">
      <c r="C43" s="166" t="s">
        <v>338</v>
      </c>
      <c r="D43" s="82">
        <f>D89</f>
        <v>38463594</v>
      </c>
      <c r="E43" s="82">
        <f>E89</f>
        <v>-1201082</v>
      </c>
      <c r="F43" s="82">
        <f>F89</f>
        <v>37262512</v>
      </c>
    </row>
    <row r="44" spans="3:6" s="9" customFormat="1" ht="14" x14ac:dyDescent="0.3">
      <c r="C44" s="166" t="s">
        <v>339</v>
      </c>
      <c r="D44" s="82">
        <f>D45+D46</f>
        <v>207940716</v>
      </c>
      <c r="E44" s="82">
        <f>E45+E46</f>
        <v>30935617</v>
      </c>
      <c r="F44" s="82">
        <f>F45+F46</f>
        <v>238876333</v>
      </c>
    </row>
    <row r="45" spans="3:6" x14ac:dyDescent="0.3">
      <c r="C45" s="20" t="s">
        <v>110</v>
      </c>
      <c r="D45" s="81">
        <f>D90+D436+D579+'turpin 16_33'!D23+'turpin 16_33'!D458</f>
        <v>143320382</v>
      </c>
      <c r="E45" s="81">
        <f>E90+E436+E579+'turpin 16_33'!E23+'turpin 16_33'!E458</f>
        <v>5016175</v>
      </c>
      <c r="F45" s="81">
        <f>F90+F436+F579+'turpin 16_33'!F23+'turpin 16_33'!F458</f>
        <v>148336557</v>
      </c>
    </row>
    <row r="46" spans="3:6" x14ac:dyDescent="0.3">
      <c r="C46" s="20" t="s">
        <v>113</v>
      </c>
      <c r="D46" s="81">
        <f>D91+D580+D793+'turpin 16_33'!D24+'turpin 16_33'!D459+D420+D437</f>
        <v>64620334</v>
      </c>
      <c r="E46" s="81">
        <f>E91+E580+E793+'turpin 16_33'!E24+'turpin 16_33'!E459+E420+E437</f>
        <v>25919442</v>
      </c>
      <c r="F46" s="81">
        <f>F91+F580+F793+'turpin 16_33'!F24+'turpin 16_33'!F459+F420+F437</f>
        <v>90539776</v>
      </c>
    </row>
    <row r="47" spans="3:6" s="9" customFormat="1" ht="14" x14ac:dyDescent="0.3">
      <c r="C47" s="167" t="s">
        <v>340</v>
      </c>
      <c r="D47" s="82">
        <f>D92</f>
        <v>95680130</v>
      </c>
      <c r="E47" s="82">
        <f>E92</f>
        <v>0</v>
      </c>
      <c r="F47" s="82">
        <f>F92</f>
        <v>95680130</v>
      </c>
    </row>
    <row r="48" spans="3:6" s="9" customFormat="1" ht="14" x14ac:dyDescent="0.3">
      <c r="C48" s="165" t="s">
        <v>341</v>
      </c>
      <c r="D48" s="82">
        <f>D93+'turpin 16_33'!D25</f>
        <v>4909912</v>
      </c>
      <c r="E48" s="82">
        <f>E93+'turpin 16_33'!E25</f>
        <v>856822</v>
      </c>
      <c r="F48" s="82">
        <f>F93+'turpin 16_33'!F25</f>
        <v>5766734</v>
      </c>
    </row>
    <row r="49" spans="3:6" s="39" customFormat="1" ht="11.5" x14ac:dyDescent="0.25">
      <c r="C49" s="46"/>
      <c r="D49" s="139"/>
      <c r="E49" s="139"/>
      <c r="F49" s="139"/>
    </row>
    <row r="50" spans="3:6" s="16" customFormat="1" ht="15.5" x14ac:dyDescent="0.35">
      <c r="C50" s="16" t="s">
        <v>109</v>
      </c>
      <c r="D50" s="86">
        <f>D94+D421+D438+D491+D581+D775+D794+'turpin 16_33'!D26+'turpin 16_33'!D460+'turpin 16_33'!D684+'turpin 16_33'!D751+'turpin 16_33'!D782+'turpin 16_33'!D726+'turpin 16_33'!D832+'turpin 16_33'!D768</f>
        <v>203844716</v>
      </c>
      <c r="E50" s="86">
        <f>E94+E421+E438+E491+E581+E775+E794+'turpin 16_33'!E26+'turpin 16_33'!E460+'turpin 16_33'!E684+'turpin 16_33'!E751+'turpin 16_33'!E782+'turpin 16_33'!E726+'turpin 16_33'!E832+'turpin 16_33'!E768</f>
        <v>-56257824</v>
      </c>
      <c r="F50" s="86">
        <f>F94+F421+F438+F491+F581+F775+F794+'turpin 16_33'!F26+'turpin 16_33'!F460+'turpin 16_33'!F684+'turpin 16_33'!F751+'turpin 16_33'!F782+'turpin 16_33'!F726+'turpin 16_33'!F832+'turpin 16_33'!F768</f>
        <v>147586892</v>
      </c>
    </row>
    <row r="51" spans="3:6" s="22" customFormat="1" ht="10.5" x14ac:dyDescent="0.25">
      <c r="D51" s="88"/>
      <c r="E51" s="88"/>
      <c r="F51" s="88"/>
    </row>
    <row r="52" spans="3:6" s="16" customFormat="1" ht="15.5" x14ac:dyDescent="0.35">
      <c r="C52" s="9" t="s">
        <v>373</v>
      </c>
      <c r="D52" s="86">
        <f>D95</f>
        <v>0</v>
      </c>
      <c r="E52" s="86">
        <f>E95</f>
        <v>193326</v>
      </c>
      <c r="F52" s="86">
        <f>F95</f>
        <v>193326</v>
      </c>
    </row>
    <row r="53" spans="3:6" s="22" customFormat="1" ht="10.5" x14ac:dyDescent="0.25">
      <c r="D53" s="88"/>
      <c r="E53" s="88"/>
      <c r="F53" s="88"/>
    </row>
    <row r="54" spans="3:6" s="22" customFormat="1" ht="10.5" x14ac:dyDescent="0.25">
      <c r="D54" s="88"/>
      <c r="E54" s="88"/>
      <c r="F54" s="88"/>
    </row>
    <row r="55" spans="3:6" s="22" customFormat="1" ht="10.5" x14ac:dyDescent="0.25">
      <c r="D55" s="88"/>
      <c r="E55" s="88"/>
      <c r="F55" s="88"/>
    </row>
    <row r="56" spans="3:6" s="22" customFormat="1" ht="10.5" x14ac:dyDescent="0.25">
      <c r="D56" s="88"/>
      <c r="E56" s="88"/>
      <c r="F56" s="88"/>
    </row>
    <row r="57" spans="3:6" s="22" customFormat="1" ht="10.5" x14ac:dyDescent="0.25">
      <c r="D57" s="88"/>
      <c r="E57" s="88"/>
      <c r="F57" s="88"/>
    </row>
    <row r="58" spans="3:6" s="22" customFormat="1" ht="10.5" x14ac:dyDescent="0.25">
      <c r="D58" s="88"/>
      <c r="E58" s="88"/>
      <c r="F58" s="88"/>
    </row>
    <row r="59" spans="3:6" s="22" customFormat="1" ht="10.5" x14ac:dyDescent="0.25">
      <c r="D59" s="88"/>
      <c r="E59" s="88"/>
      <c r="F59" s="88"/>
    </row>
    <row r="60" spans="3:6" s="22" customFormat="1" ht="10.5" x14ac:dyDescent="0.25">
      <c r="D60" s="88"/>
      <c r="E60" s="88"/>
      <c r="F60" s="88"/>
    </row>
    <row r="61" spans="3:6" s="22" customFormat="1" ht="10.5" x14ac:dyDescent="0.25">
      <c r="D61" s="88"/>
      <c r="E61" s="88"/>
      <c r="F61" s="88"/>
    </row>
    <row r="62" spans="3:6" s="22" customFormat="1" ht="10.5" x14ac:dyDescent="0.25">
      <c r="D62" s="88"/>
      <c r="E62" s="88"/>
      <c r="F62" s="88"/>
    </row>
    <row r="63" spans="3:6" s="22" customFormat="1" ht="10.5" x14ac:dyDescent="0.25">
      <c r="D63" s="88"/>
      <c r="E63" s="88"/>
      <c r="F63" s="88"/>
    </row>
    <row r="64" spans="3:6" s="22" customFormat="1" ht="10.5" x14ac:dyDescent="0.25">
      <c r="D64" s="88"/>
      <c r="E64" s="88"/>
      <c r="F64" s="88"/>
    </row>
    <row r="65" spans="1:6" s="22" customFormat="1" ht="10.5" x14ac:dyDescent="0.25">
      <c r="D65" s="88"/>
      <c r="E65" s="88"/>
      <c r="F65" s="88"/>
    </row>
    <row r="66" spans="1:6" s="22" customFormat="1" ht="10.5" x14ac:dyDescent="0.25">
      <c r="D66" s="88"/>
      <c r="E66" s="88"/>
      <c r="F66" s="88"/>
    </row>
    <row r="67" spans="1:6" s="22" customFormat="1" ht="10.5" x14ac:dyDescent="0.25">
      <c r="D67" s="88"/>
      <c r="E67" s="88"/>
      <c r="F67" s="88"/>
    </row>
    <row r="68" spans="1:6" s="22" customFormat="1" ht="10.5" x14ac:dyDescent="0.25">
      <c r="D68" s="88"/>
      <c r="E68" s="88"/>
      <c r="F68" s="88"/>
    </row>
    <row r="69" spans="1:6" s="22" customFormat="1" ht="10.5" x14ac:dyDescent="0.25">
      <c r="D69" s="88"/>
      <c r="E69" s="88"/>
      <c r="F69" s="88"/>
    </row>
    <row r="70" spans="1:6" s="22" customFormat="1" ht="10.5" x14ac:dyDescent="0.25">
      <c r="D70" s="88"/>
      <c r="E70" s="88"/>
      <c r="F70" s="88"/>
    </row>
    <row r="71" spans="1:6" s="22" customFormat="1" ht="10.5" x14ac:dyDescent="0.25">
      <c r="D71" s="88"/>
      <c r="E71" s="88"/>
      <c r="F71" s="88"/>
    </row>
    <row r="72" spans="1:6" s="22" customFormat="1" ht="10.5" x14ac:dyDescent="0.25">
      <c r="D72" s="88"/>
      <c r="E72" s="88"/>
      <c r="F72" s="88"/>
    </row>
    <row r="73" spans="1:6" s="22" customFormat="1" ht="10.5" x14ac:dyDescent="0.25">
      <c r="D73" s="88"/>
      <c r="E73" s="88"/>
      <c r="F73" s="88"/>
    </row>
    <row r="74" spans="1:6" s="22" customFormat="1" ht="10.5" x14ac:dyDescent="0.25">
      <c r="D74" s="88"/>
      <c r="E74" s="88"/>
      <c r="F74" s="88"/>
    </row>
    <row r="75" spans="1:6" s="22" customFormat="1" ht="10.5" x14ac:dyDescent="0.25">
      <c r="D75" s="88"/>
      <c r="E75" s="88"/>
      <c r="F75" s="88"/>
    </row>
    <row r="76" spans="1:6" s="22" customFormat="1" ht="10.5" x14ac:dyDescent="0.25">
      <c r="D76" s="88"/>
      <c r="E76" s="88"/>
      <c r="F76" s="88"/>
    </row>
    <row r="77" spans="1:6" s="4" customFormat="1" ht="17.5" x14ac:dyDescent="0.35">
      <c r="B77" s="18"/>
      <c r="C77" s="18" t="s">
        <v>75</v>
      </c>
      <c r="D77" s="78"/>
      <c r="E77" s="78"/>
      <c r="F77" s="78"/>
    </row>
    <row r="78" spans="1:6" s="22" customFormat="1" ht="10.5" x14ac:dyDescent="0.25">
      <c r="A78" s="109"/>
      <c r="B78" s="109"/>
      <c r="C78" s="109"/>
      <c r="D78" s="88"/>
      <c r="E78" s="88"/>
      <c r="F78" s="88"/>
    </row>
    <row r="79" spans="1:6" s="11" customFormat="1" ht="15" x14ac:dyDescent="0.3">
      <c r="C79" s="11" t="s">
        <v>73</v>
      </c>
      <c r="D79" s="80">
        <f>SUM(D80:D83)</f>
        <v>537328154</v>
      </c>
      <c r="E79" s="80">
        <f>SUM(E80:E83)</f>
        <v>-49982792</v>
      </c>
      <c r="F79" s="80">
        <f>SUM(F80:F83)</f>
        <v>487345362</v>
      </c>
    </row>
    <row r="80" spans="1:6" x14ac:dyDescent="0.3">
      <c r="C80" s="3" t="s">
        <v>144</v>
      </c>
      <c r="D80" s="81">
        <f>D100+D114+D126+D137+D155+D166+D186+D229+D250+D268+D304+D338+D348+D358+D367+D376+D390+D175+D240+D259+D313+D220+D289+D209+D321+D197+D328</f>
        <v>467096446</v>
      </c>
      <c r="E80" s="81">
        <f>E100+E114+E126+E137+E155+E166+E186+E229+E250+E268+E304+E338+E348+E358+E367+E376+E390+E175+E240+E259+E313+E220+E289+E209+E321+E197+E328</f>
        <v>-45707761</v>
      </c>
      <c r="F80" s="81">
        <f>F100+F114+F126+F137+F155+F166+F186+F229+F250+F268+F304+F338+F348+F358+F367+F376+F390+F175+F240+F259+F313+F220+F289+F209+F321+F197+F328</f>
        <v>421388685</v>
      </c>
    </row>
    <row r="81" spans="3:6" s="42" customFormat="1" x14ac:dyDescent="0.3">
      <c r="C81" s="42" t="s">
        <v>223</v>
      </c>
      <c r="D81" s="79">
        <f>D210+D391+D139+D377+D349+D101+D339+D269</f>
        <v>69206181</v>
      </c>
      <c r="E81" s="79">
        <f>E210+E391+E139+E377+E349+E101+E339+E269</f>
        <v>-4304958</v>
      </c>
      <c r="F81" s="79">
        <f>F210+F391+F139+F377+F349+F101+F339+F269</f>
        <v>64901223</v>
      </c>
    </row>
    <row r="82" spans="3:6" x14ac:dyDescent="0.3">
      <c r="C82" s="3" t="s">
        <v>142</v>
      </c>
      <c r="D82" s="81">
        <f>D102+D392+D378</f>
        <v>995647</v>
      </c>
      <c r="E82" s="81">
        <f>E102+E392+E378</f>
        <v>-9683</v>
      </c>
      <c r="F82" s="81">
        <f>F102+F392+F378</f>
        <v>985964</v>
      </c>
    </row>
    <row r="83" spans="3:6" x14ac:dyDescent="0.3">
      <c r="C83" s="3" t="s">
        <v>251</v>
      </c>
      <c r="D83" s="81">
        <f>D198+D393</f>
        <v>29880</v>
      </c>
      <c r="E83" s="81">
        <f>E198+E393</f>
        <v>39610</v>
      </c>
      <c r="F83" s="81">
        <f>F198+F393</f>
        <v>69490</v>
      </c>
    </row>
    <row r="84" spans="3:6" s="11" customFormat="1" ht="15" x14ac:dyDescent="0.3">
      <c r="C84" s="11" t="s">
        <v>3</v>
      </c>
      <c r="D84" s="80">
        <f>D85+D94+D95</f>
        <v>537328154</v>
      </c>
      <c r="E84" s="80">
        <f>E85+E94+E95</f>
        <v>-49982792</v>
      </c>
      <c r="F84" s="80">
        <f>F85+F94+F95</f>
        <v>487345362</v>
      </c>
    </row>
    <row r="85" spans="3:6" s="9" customFormat="1" ht="14" x14ac:dyDescent="0.3">
      <c r="C85" s="9" t="s">
        <v>2</v>
      </c>
      <c r="D85" s="82">
        <f>D86+D89+D90+D92+D91+D93</f>
        <v>355116350</v>
      </c>
      <c r="E85" s="82">
        <f>E86+E89+E90+E92+E91+E93</f>
        <v>7727701</v>
      </c>
      <c r="F85" s="82">
        <f>F86+F89+F90+F92+F91+F93</f>
        <v>362844051</v>
      </c>
    </row>
    <row r="86" spans="3:6" x14ac:dyDescent="0.3">
      <c r="C86" s="3" t="s">
        <v>6</v>
      </c>
      <c r="D86" s="81">
        <f>D105+D129+D158+D189+D232+D272+D307+D342+D370+D381+D396+D117+D213+D243+D223+D201+D331+D178</f>
        <v>89745038</v>
      </c>
      <c r="E86" s="81">
        <f>E105+E129+E158+E189+E232+E272+E307+E342+E370+E381+E396+E117+E213+E243+E223+E201+E331+E178</f>
        <v>135592</v>
      </c>
      <c r="F86" s="81">
        <f>F105+F129+F158+F189+F232+F272+F307+F342+F370+F381+F396+F117+F213+F243+F223+F201+F331+F178</f>
        <v>89880630</v>
      </c>
    </row>
    <row r="87" spans="3:6" x14ac:dyDescent="0.3">
      <c r="C87" s="20" t="s">
        <v>141</v>
      </c>
      <c r="D87" s="81">
        <f>D106+D159+D343+D397+D130+D244+D202+D382+D276+D190</f>
        <v>35079653</v>
      </c>
      <c r="E87" s="81">
        <f>E106+E159+E343+E397+E130+E244+E202+E382+E276+E190</f>
        <v>735250</v>
      </c>
      <c r="F87" s="81">
        <f>F106+F159+F343+F397+F130+F244+F202+F382+F276+F190</f>
        <v>35814903</v>
      </c>
    </row>
    <row r="88" spans="3:6" x14ac:dyDescent="0.3">
      <c r="C88" s="55" t="s">
        <v>145</v>
      </c>
      <c r="D88" s="81">
        <f>D107+D160+D344+D398+D131+D203+D383+D277+D191</f>
        <v>23952618</v>
      </c>
      <c r="E88" s="81">
        <f>E107+E160+E344+E398+E131+E203+E383+E277+E191</f>
        <v>305563</v>
      </c>
      <c r="F88" s="81">
        <f>F107+F160+F344+F398+F131+F203+F383+F277+F191</f>
        <v>24258181</v>
      </c>
    </row>
    <row r="89" spans="3:6" x14ac:dyDescent="0.3">
      <c r="C89" s="7" t="s">
        <v>114</v>
      </c>
      <c r="D89" s="81">
        <f>D233</f>
        <v>38463594</v>
      </c>
      <c r="E89" s="81">
        <f>E233</f>
        <v>-1201082</v>
      </c>
      <c r="F89" s="81">
        <f>F233</f>
        <v>37262512</v>
      </c>
    </row>
    <row r="90" spans="3:6" x14ac:dyDescent="0.3">
      <c r="C90" s="3" t="s">
        <v>110</v>
      </c>
      <c r="D90" s="81">
        <f>D142+D169+D179+D292+D204+D332+D399+D278</f>
        <v>130604577</v>
      </c>
      <c r="E90" s="81">
        <f>E142+E169+E179+E292+E204+E332+E399+E278</f>
        <v>5911144</v>
      </c>
      <c r="F90" s="81">
        <f>F142+F169+F179+F292+F204+F332+F399+F278</f>
        <v>136515721</v>
      </c>
    </row>
    <row r="91" spans="3:6" x14ac:dyDescent="0.3">
      <c r="C91" s="3" t="s">
        <v>113</v>
      </c>
      <c r="D91" s="81">
        <f>D108+D262+D316+D400+D279</f>
        <v>103735</v>
      </c>
      <c r="E91" s="81">
        <f>E108+E262+E316+E400+E279</f>
        <v>2235950</v>
      </c>
      <c r="F91" s="81">
        <f>F108+F262+F316+F400+F279</f>
        <v>2339685</v>
      </c>
    </row>
    <row r="92" spans="3:6" x14ac:dyDescent="0.3">
      <c r="C92" s="52" t="s">
        <v>139</v>
      </c>
      <c r="D92" s="81">
        <f>D253</f>
        <v>95680130</v>
      </c>
      <c r="E92" s="81">
        <f>E253</f>
        <v>0</v>
      </c>
      <c r="F92" s="81">
        <f>F253</f>
        <v>95680130</v>
      </c>
    </row>
    <row r="93" spans="3:6" x14ac:dyDescent="0.3">
      <c r="C93" s="3" t="s">
        <v>252</v>
      </c>
      <c r="D93" s="81">
        <f>D401+D180+D280</f>
        <v>519276</v>
      </c>
      <c r="E93" s="81">
        <f>E401+E180+E280</f>
        <v>646097</v>
      </c>
      <c r="F93" s="81">
        <f>F401+F180+F280</f>
        <v>1165373</v>
      </c>
    </row>
    <row r="94" spans="3:6" s="9" customFormat="1" ht="14" x14ac:dyDescent="0.3">
      <c r="C94" s="9" t="s">
        <v>109</v>
      </c>
      <c r="D94" s="82">
        <f>D132+D214+D351+D360+D384+D402+D371+D192+D109+D323+D333+D181+D281+D161</f>
        <v>182211804</v>
      </c>
      <c r="E94" s="82">
        <f>E132+E214+E351+E360+E384+E402+E371+E192+E109+E323+E333+E181+E281+E161</f>
        <v>-57903819</v>
      </c>
      <c r="F94" s="82">
        <f>F132+F214+F351+F360+F384+F402+F371+F192+F109+F323+F333+F181+F281+F161</f>
        <v>124307985</v>
      </c>
    </row>
    <row r="95" spans="3:6" s="9" customFormat="1" ht="14" x14ac:dyDescent="0.3">
      <c r="C95" s="9" t="s">
        <v>373</v>
      </c>
      <c r="D95" s="82">
        <f>D403</f>
        <v>0</v>
      </c>
      <c r="E95" s="82">
        <f>E403</f>
        <v>193326</v>
      </c>
      <c r="F95" s="82">
        <f>F403</f>
        <v>193326</v>
      </c>
    </row>
    <row r="96" spans="3:6" s="22" customFormat="1" ht="10.5" x14ac:dyDescent="0.25">
      <c r="D96" s="88"/>
      <c r="E96" s="88"/>
      <c r="F96" s="88"/>
    </row>
    <row r="97" spans="1:6" s="11" customFormat="1" ht="15" x14ac:dyDescent="0.3">
      <c r="A97" s="11" t="s">
        <v>24</v>
      </c>
      <c r="B97" s="10" t="s">
        <v>25</v>
      </c>
      <c r="C97" s="11" t="s">
        <v>76</v>
      </c>
      <c r="D97" s="80"/>
      <c r="E97" s="80"/>
      <c r="F97" s="80"/>
    </row>
    <row r="98" spans="1:6" s="75" customFormat="1" ht="10.5" x14ac:dyDescent="0.25">
      <c r="B98" s="76"/>
      <c r="D98" s="85"/>
      <c r="E98" s="85"/>
      <c r="F98" s="85"/>
    </row>
    <row r="99" spans="1:6" s="5" customFormat="1" ht="14" x14ac:dyDescent="0.3">
      <c r="C99" s="5" t="s">
        <v>73</v>
      </c>
      <c r="D99" s="84">
        <f>SUM(D100:D102)</f>
        <v>24229648</v>
      </c>
      <c r="E99" s="84">
        <f>SUM(E100:E102)</f>
        <v>1652682</v>
      </c>
      <c r="F99" s="84">
        <f>SUM(F100:F102)</f>
        <v>25882330</v>
      </c>
    </row>
    <row r="100" spans="1:6" x14ac:dyDescent="0.3">
      <c r="C100" s="3" t="s">
        <v>144</v>
      </c>
      <c r="D100" s="81">
        <v>24088707</v>
      </c>
      <c r="E100" s="81">
        <f>89449+73199-43971+213965-23220+185390+7326+5815+103816+240796+348000-16000+69996+182010+20947</f>
        <v>1457518</v>
      </c>
      <c r="F100" s="81">
        <f>D100+E100</f>
        <v>25546225</v>
      </c>
    </row>
    <row r="101" spans="1:6" x14ac:dyDescent="0.3">
      <c r="C101" s="42" t="s">
        <v>223</v>
      </c>
      <c r="D101" s="79">
        <v>0</v>
      </c>
      <c r="E101" s="79">
        <v>195164</v>
      </c>
      <c r="F101" s="81">
        <f>D101+E101</f>
        <v>195164</v>
      </c>
    </row>
    <row r="102" spans="1:6" x14ac:dyDescent="0.3">
      <c r="C102" s="3" t="s">
        <v>142</v>
      </c>
      <c r="D102" s="81">
        <v>140941</v>
      </c>
      <c r="E102" s="81"/>
      <c r="F102" s="81">
        <f>D102+E102</f>
        <v>140941</v>
      </c>
    </row>
    <row r="103" spans="1:6" s="5" customFormat="1" ht="14" x14ac:dyDescent="0.3">
      <c r="C103" s="5" t="s">
        <v>3</v>
      </c>
      <c r="D103" s="84">
        <f>D104+D109</f>
        <v>24229648</v>
      </c>
      <c r="E103" s="84">
        <f>E104+E109</f>
        <v>1652682</v>
      </c>
      <c r="F103" s="84">
        <f>F104+F109</f>
        <v>25882330</v>
      </c>
    </row>
    <row r="104" spans="1:6" s="9" customFormat="1" ht="14" x14ac:dyDescent="0.3">
      <c r="C104" s="9" t="s">
        <v>2</v>
      </c>
      <c r="D104" s="82">
        <f>D105+D108</f>
        <v>23657745</v>
      </c>
      <c r="E104" s="82">
        <f>E105+E108</f>
        <v>1342160</v>
      </c>
      <c r="F104" s="82">
        <f>F105+F108</f>
        <v>24999905</v>
      </c>
    </row>
    <row r="105" spans="1:6" x14ac:dyDescent="0.3">
      <c r="C105" s="3" t="s">
        <v>6</v>
      </c>
      <c r="D105" s="81">
        <v>23652060</v>
      </c>
      <c r="E105" s="81">
        <f>1337213-16000+20947</f>
        <v>1342160</v>
      </c>
      <c r="F105" s="81">
        <f>D105+E105</f>
        <v>24994220</v>
      </c>
    </row>
    <row r="106" spans="1:6" x14ac:dyDescent="0.3">
      <c r="C106" s="20" t="s">
        <v>141</v>
      </c>
      <c r="D106" s="81">
        <v>18293051</v>
      </c>
      <c r="E106" s="81">
        <v>1151576</v>
      </c>
      <c r="F106" s="81">
        <f>D106+E106</f>
        <v>19444627</v>
      </c>
    </row>
    <row r="107" spans="1:6" x14ac:dyDescent="0.3">
      <c r="C107" s="55" t="s">
        <v>145</v>
      </c>
      <c r="D107" s="81">
        <v>14067655</v>
      </c>
      <c r="E107" s="81">
        <v>806432</v>
      </c>
      <c r="F107" s="81">
        <f>D107+E107</f>
        <v>14874087</v>
      </c>
    </row>
    <row r="108" spans="1:6" x14ac:dyDescent="0.3">
      <c r="B108" s="17"/>
      <c r="C108" s="3" t="s">
        <v>113</v>
      </c>
      <c r="D108" s="81">
        <v>5685</v>
      </c>
      <c r="E108" s="81">
        <v>0</v>
      </c>
      <c r="F108" s="81">
        <f>D108+E108</f>
        <v>5685</v>
      </c>
    </row>
    <row r="109" spans="1:6" s="9" customFormat="1" ht="14" x14ac:dyDescent="0.3">
      <c r="C109" s="9" t="s">
        <v>109</v>
      </c>
      <c r="D109" s="82">
        <v>571903</v>
      </c>
      <c r="E109" s="82">
        <v>310522</v>
      </c>
      <c r="F109" s="82">
        <f>D109+E109</f>
        <v>882425</v>
      </c>
    </row>
    <row r="110" spans="1:6" s="75" customFormat="1" ht="10.5" x14ac:dyDescent="0.25">
      <c r="D110" s="85"/>
      <c r="E110" s="85"/>
      <c r="F110" s="85"/>
    </row>
    <row r="111" spans="1:6" s="42" customFormat="1" ht="15" x14ac:dyDescent="0.3">
      <c r="A111" s="11" t="s">
        <v>168</v>
      </c>
      <c r="B111" s="10" t="s">
        <v>131</v>
      </c>
      <c r="C111" s="11" t="s">
        <v>169</v>
      </c>
      <c r="D111" s="79"/>
      <c r="E111" s="79"/>
      <c r="F111" s="79"/>
    </row>
    <row r="112" spans="1:6" s="75" customFormat="1" ht="10.5" x14ac:dyDescent="0.25">
      <c r="B112" s="76"/>
      <c r="D112" s="85"/>
      <c r="E112" s="85"/>
      <c r="F112" s="85"/>
    </row>
    <row r="113" spans="1:6" s="93" customFormat="1" ht="14" x14ac:dyDescent="0.3">
      <c r="B113" s="94"/>
      <c r="C113" s="95" t="s">
        <v>73</v>
      </c>
      <c r="D113" s="96">
        <f>D114</f>
        <v>134279</v>
      </c>
      <c r="E113" s="96">
        <f>E114</f>
        <v>0</v>
      </c>
      <c r="F113" s="96">
        <f>F114</f>
        <v>134279</v>
      </c>
    </row>
    <row r="114" spans="1:6" x14ac:dyDescent="0.3">
      <c r="B114" s="17"/>
      <c r="C114" s="3" t="s">
        <v>144</v>
      </c>
      <c r="D114" s="81">
        <v>134279</v>
      </c>
      <c r="E114" s="81"/>
      <c r="F114" s="81">
        <f>D114+E114</f>
        <v>134279</v>
      </c>
    </row>
    <row r="115" spans="1:6" s="93" customFormat="1" ht="14" x14ac:dyDescent="0.3">
      <c r="B115" s="94"/>
      <c r="C115" s="93" t="s">
        <v>3</v>
      </c>
      <c r="D115" s="96">
        <f t="shared" ref="D115:F116" si="0">D116</f>
        <v>134279</v>
      </c>
      <c r="E115" s="96">
        <f t="shared" si="0"/>
        <v>0</v>
      </c>
      <c r="F115" s="96">
        <f t="shared" si="0"/>
        <v>134279</v>
      </c>
    </row>
    <row r="116" spans="1:6" s="40" customFormat="1" ht="14" x14ac:dyDescent="0.3">
      <c r="B116" s="59"/>
      <c r="C116" s="40" t="s">
        <v>2</v>
      </c>
      <c r="D116" s="87">
        <f t="shared" si="0"/>
        <v>134279</v>
      </c>
      <c r="E116" s="87">
        <f t="shared" si="0"/>
        <v>0</v>
      </c>
      <c r="F116" s="87">
        <f t="shared" si="0"/>
        <v>134279</v>
      </c>
    </row>
    <row r="117" spans="1:6" x14ac:dyDescent="0.3">
      <c r="B117" s="17"/>
      <c r="C117" s="3" t="s">
        <v>6</v>
      </c>
      <c r="D117" s="81">
        <f>SUM(D118:D121)</f>
        <v>134279</v>
      </c>
      <c r="E117" s="81">
        <f>SUM(E118:E121)</f>
        <v>0</v>
      </c>
      <c r="F117" s="81">
        <f>SUM(F118:F121)</f>
        <v>134279</v>
      </c>
    </row>
    <row r="118" spans="1:6" x14ac:dyDescent="0.3">
      <c r="B118" s="17"/>
      <c r="C118" s="70" t="s">
        <v>242</v>
      </c>
      <c r="D118" s="83">
        <v>20000</v>
      </c>
      <c r="E118" s="83"/>
      <c r="F118" s="83">
        <f>D118+E118</f>
        <v>20000</v>
      </c>
    </row>
    <row r="119" spans="1:6" x14ac:dyDescent="0.3">
      <c r="B119" s="17"/>
      <c r="C119" s="70" t="s">
        <v>203</v>
      </c>
      <c r="D119" s="83">
        <v>3135</v>
      </c>
      <c r="E119" s="83"/>
      <c r="F119" s="83">
        <f>D119+E119</f>
        <v>3135</v>
      </c>
    </row>
    <row r="120" spans="1:6" x14ac:dyDescent="0.3">
      <c r="B120" s="17"/>
      <c r="C120" s="70" t="s">
        <v>253</v>
      </c>
      <c r="D120" s="83">
        <v>71144</v>
      </c>
      <c r="E120" s="83"/>
      <c r="F120" s="83">
        <f>D120+E120</f>
        <v>71144</v>
      </c>
    </row>
    <row r="121" spans="1:6" x14ac:dyDescent="0.3">
      <c r="B121" s="17"/>
      <c r="C121" s="70" t="s">
        <v>280</v>
      </c>
      <c r="D121" s="83">
        <v>40000</v>
      </c>
      <c r="E121" s="83"/>
      <c r="F121" s="83">
        <f>D121+E121</f>
        <v>40000</v>
      </c>
    </row>
    <row r="122" spans="1:6" s="75" customFormat="1" ht="10.5" x14ac:dyDescent="0.25">
      <c r="D122" s="85"/>
      <c r="E122" s="85"/>
      <c r="F122" s="85"/>
    </row>
    <row r="123" spans="1:6" s="42" customFormat="1" ht="15" x14ac:dyDescent="0.3">
      <c r="A123" s="11" t="s">
        <v>171</v>
      </c>
      <c r="B123" s="10"/>
      <c r="C123" s="11" t="s">
        <v>291</v>
      </c>
      <c r="D123" s="80"/>
      <c r="E123" s="80"/>
      <c r="F123" s="80"/>
    </row>
    <row r="124" spans="1:6" s="75" customFormat="1" ht="10.5" x14ac:dyDescent="0.25">
      <c r="A124" s="22"/>
      <c r="B124" s="76"/>
      <c r="D124" s="85"/>
      <c r="E124" s="85"/>
      <c r="F124" s="85"/>
    </row>
    <row r="125" spans="1:6" s="42" customFormat="1" ht="14" x14ac:dyDescent="0.3">
      <c r="A125" s="5"/>
      <c r="B125" s="5"/>
      <c r="C125" s="8" t="s">
        <v>73</v>
      </c>
      <c r="D125" s="84">
        <f>SUM(D126:D126)</f>
        <v>6669643</v>
      </c>
      <c r="E125" s="84">
        <f>SUM(E126:E126)</f>
        <v>0</v>
      </c>
      <c r="F125" s="84">
        <f>SUM(F126:F126)</f>
        <v>6669643</v>
      </c>
    </row>
    <row r="126" spans="1:6" s="42" customFormat="1" x14ac:dyDescent="0.3">
      <c r="A126" s="3"/>
      <c r="B126" s="3"/>
      <c r="C126" s="44" t="s">
        <v>144</v>
      </c>
      <c r="D126" s="81">
        <v>6669643</v>
      </c>
      <c r="E126" s="81"/>
      <c r="F126" s="81">
        <f>D126+E126</f>
        <v>6669643</v>
      </c>
    </row>
    <row r="127" spans="1:6" s="42" customFormat="1" ht="14" x14ac:dyDescent="0.3">
      <c r="A127" s="5"/>
      <c r="B127" s="5"/>
      <c r="C127" s="5" t="s">
        <v>3</v>
      </c>
      <c r="D127" s="84">
        <f>D128+D132</f>
        <v>6669643</v>
      </c>
      <c r="E127" s="84">
        <f>E128+E132</f>
        <v>0</v>
      </c>
      <c r="F127" s="84">
        <f>F128+F132</f>
        <v>6669643</v>
      </c>
    </row>
    <row r="128" spans="1:6" s="42" customFormat="1" ht="14" x14ac:dyDescent="0.3">
      <c r="A128" s="9"/>
      <c r="B128" s="9"/>
      <c r="C128" s="9" t="s">
        <v>2</v>
      </c>
      <c r="D128" s="82">
        <f>D129</f>
        <v>2489124</v>
      </c>
      <c r="E128" s="82">
        <f>E129</f>
        <v>0</v>
      </c>
      <c r="F128" s="82">
        <f>F129</f>
        <v>2489124</v>
      </c>
    </row>
    <row r="129" spans="1:6" s="42" customFormat="1" x14ac:dyDescent="0.3">
      <c r="A129" s="3"/>
      <c r="B129" s="3"/>
      <c r="C129" s="3" t="s">
        <v>6</v>
      </c>
      <c r="D129" s="81">
        <v>2489124</v>
      </c>
      <c r="E129" s="81"/>
      <c r="F129" s="81">
        <f>D129+E129</f>
        <v>2489124</v>
      </c>
    </row>
    <row r="130" spans="1:6" s="42" customFormat="1" x14ac:dyDescent="0.3">
      <c r="A130" s="3"/>
      <c r="B130" s="3"/>
      <c r="C130" s="20" t="s">
        <v>141</v>
      </c>
      <c r="D130" s="81">
        <v>14126</v>
      </c>
      <c r="E130" s="81"/>
      <c r="F130" s="81">
        <f>D130+E130</f>
        <v>14126</v>
      </c>
    </row>
    <row r="131" spans="1:6" s="42" customFormat="1" x14ac:dyDescent="0.3">
      <c r="A131" s="3"/>
      <c r="B131" s="3"/>
      <c r="C131" s="55" t="s">
        <v>145</v>
      </c>
      <c r="D131" s="81">
        <v>11383</v>
      </c>
      <c r="E131" s="81"/>
      <c r="F131" s="81">
        <f>D131+E131</f>
        <v>11383</v>
      </c>
    </row>
    <row r="132" spans="1:6" s="42" customFormat="1" ht="14" x14ac:dyDescent="0.3">
      <c r="A132" s="9"/>
      <c r="B132" s="9"/>
      <c r="C132" s="9" t="s">
        <v>109</v>
      </c>
      <c r="D132" s="82">
        <v>4180519</v>
      </c>
      <c r="E132" s="82"/>
      <c r="F132" s="81">
        <f>D132+E132</f>
        <v>4180519</v>
      </c>
    </row>
    <row r="133" spans="1:6" s="75" customFormat="1" ht="10.5" x14ac:dyDescent="0.25">
      <c r="A133" s="22"/>
      <c r="D133" s="85"/>
      <c r="E133" s="85"/>
      <c r="F133" s="85"/>
    </row>
    <row r="134" spans="1:6" ht="15" x14ac:dyDescent="0.3">
      <c r="A134" s="11" t="s">
        <v>77</v>
      </c>
      <c r="B134" s="10" t="s">
        <v>130</v>
      </c>
      <c r="C134" s="11" t="s">
        <v>292</v>
      </c>
      <c r="D134" s="80"/>
      <c r="E134" s="80"/>
      <c r="F134" s="80"/>
    </row>
    <row r="135" spans="1:6" s="75" customFormat="1" ht="10.5" x14ac:dyDescent="0.25">
      <c r="A135" s="22"/>
      <c r="B135" s="76"/>
      <c r="D135" s="85"/>
      <c r="E135" s="85"/>
      <c r="F135" s="85"/>
    </row>
    <row r="136" spans="1:6" ht="14" x14ac:dyDescent="0.3">
      <c r="A136" s="5"/>
      <c r="B136" s="14"/>
      <c r="C136" s="8" t="s">
        <v>73</v>
      </c>
      <c r="D136" s="84">
        <f>D137+D139</f>
        <v>126678966</v>
      </c>
      <c r="E136" s="84">
        <f>E137+E139</f>
        <v>5362865</v>
      </c>
      <c r="F136" s="84">
        <f>F137+F139</f>
        <v>132041831</v>
      </c>
    </row>
    <row r="137" spans="1:6" x14ac:dyDescent="0.3">
      <c r="B137" s="17"/>
      <c r="C137" s="3" t="s">
        <v>144</v>
      </c>
      <c r="D137" s="81">
        <v>119108989</v>
      </c>
      <c r="E137" s="81">
        <v>4895785</v>
      </c>
      <c r="F137" s="81">
        <f>D137+E137</f>
        <v>124004774</v>
      </c>
    </row>
    <row r="138" spans="1:6" s="41" customFormat="1" ht="12" x14ac:dyDescent="0.3">
      <c r="A138" s="6"/>
      <c r="B138" s="161"/>
      <c r="C138" s="162" t="s">
        <v>317</v>
      </c>
      <c r="D138" s="83">
        <v>31392</v>
      </c>
      <c r="E138" s="83">
        <v>0</v>
      </c>
      <c r="F138" s="83">
        <f>D138+E138</f>
        <v>31392</v>
      </c>
    </row>
    <row r="139" spans="1:6" s="42" customFormat="1" x14ac:dyDescent="0.3">
      <c r="A139" s="3"/>
      <c r="B139" s="116"/>
      <c r="C139" s="42" t="s">
        <v>223</v>
      </c>
      <c r="D139" s="79">
        <v>7569977</v>
      </c>
      <c r="E139" s="79">
        <v>467080</v>
      </c>
      <c r="F139" s="81">
        <f>D139+E139</f>
        <v>8037057</v>
      </c>
    </row>
    <row r="140" spans="1:6" ht="14" x14ac:dyDescent="0.3">
      <c r="A140" s="5"/>
      <c r="B140" s="14"/>
      <c r="C140" s="5" t="s">
        <v>3</v>
      </c>
      <c r="D140" s="84">
        <f t="shared" ref="D140:F141" si="1">D141</f>
        <v>126678966</v>
      </c>
      <c r="E140" s="84">
        <f t="shared" si="1"/>
        <v>5362865</v>
      </c>
      <c r="F140" s="84">
        <f t="shared" si="1"/>
        <v>132041831</v>
      </c>
    </row>
    <row r="141" spans="1:6" s="9" customFormat="1" ht="14" x14ac:dyDescent="0.3">
      <c r="B141" s="14"/>
      <c r="C141" s="9" t="s">
        <v>2</v>
      </c>
      <c r="D141" s="82">
        <f t="shared" si="1"/>
        <v>126678966</v>
      </c>
      <c r="E141" s="82">
        <f t="shared" si="1"/>
        <v>5362865</v>
      </c>
      <c r="F141" s="82">
        <f t="shared" si="1"/>
        <v>132041831</v>
      </c>
    </row>
    <row r="142" spans="1:6" x14ac:dyDescent="0.3">
      <c r="B142" s="17"/>
      <c r="C142" s="3" t="s">
        <v>278</v>
      </c>
      <c r="D142" s="81">
        <v>126678966</v>
      </c>
      <c r="E142" s="81">
        <v>5362865</v>
      </c>
      <c r="F142" s="81">
        <f>D142+E142</f>
        <v>132041831</v>
      </c>
    </row>
    <row r="143" spans="1:6" s="75" customFormat="1" ht="10.5" x14ac:dyDescent="0.25">
      <c r="A143" s="22"/>
      <c r="D143" s="85"/>
      <c r="E143" s="85"/>
      <c r="F143" s="85"/>
    </row>
    <row r="144" spans="1:6" s="75" customFormat="1" ht="10.5" x14ac:dyDescent="0.25">
      <c r="A144" s="22"/>
      <c r="D144" s="85"/>
      <c r="E144" s="85"/>
      <c r="F144" s="85"/>
    </row>
    <row r="145" spans="1:6" s="75" customFormat="1" ht="10.5" x14ac:dyDescent="0.25">
      <c r="A145" s="22"/>
      <c r="D145" s="85"/>
      <c r="E145" s="85"/>
      <c r="F145" s="85"/>
    </row>
    <row r="146" spans="1:6" s="75" customFormat="1" ht="10.5" x14ac:dyDescent="0.25">
      <c r="A146" s="22"/>
      <c r="D146" s="85"/>
      <c r="E146" s="85"/>
      <c r="F146" s="85"/>
    </row>
    <row r="147" spans="1:6" s="75" customFormat="1" ht="10.5" x14ac:dyDescent="0.25">
      <c r="A147" s="22"/>
      <c r="D147" s="85"/>
      <c r="E147" s="85"/>
      <c r="F147" s="85"/>
    </row>
    <row r="148" spans="1:6" s="75" customFormat="1" ht="10.5" x14ac:dyDescent="0.25">
      <c r="A148" s="22"/>
      <c r="D148" s="85"/>
      <c r="E148" s="85"/>
      <c r="F148" s="85"/>
    </row>
    <row r="149" spans="1:6" s="75" customFormat="1" ht="10.5" x14ac:dyDescent="0.25">
      <c r="A149" s="22"/>
      <c r="D149" s="85"/>
      <c r="E149" s="85"/>
      <c r="F149" s="85"/>
    </row>
    <row r="150" spans="1:6" s="75" customFormat="1" ht="10.5" x14ac:dyDescent="0.25">
      <c r="A150" s="22"/>
      <c r="D150" s="85"/>
      <c r="E150" s="85"/>
      <c r="F150" s="85"/>
    </row>
    <row r="151" spans="1:6" s="75" customFormat="1" ht="10.5" x14ac:dyDescent="0.25">
      <c r="A151" s="22"/>
      <c r="D151" s="85"/>
      <c r="E151" s="85"/>
      <c r="F151" s="85"/>
    </row>
    <row r="152" spans="1:6" ht="15" x14ac:dyDescent="0.3">
      <c r="A152" s="11" t="s">
        <v>102</v>
      </c>
      <c r="B152" s="10" t="s">
        <v>135</v>
      </c>
      <c r="C152" s="11" t="s">
        <v>99</v>
      </c>
      <c r="D152" s="80"/>
      <c r="E152" s="80"/>
      <c r="F152" s="80"/>
    </row>
    <row r="153" spans="1:6" s="75" customFormat="1" ht="10.5" x14ac:dyDescent="0.25">
      <c r="A153" s="22"/>
      <c r="B153" s="76"/>
      <c r="D153" s="85"/>
      <c r="E153" s="85"/>
      <c r="F153" s="85"/>
    </row>
    <row r="154" spans="1:6" ht="14" x14ac:dyDescent="0.3">
      <c r="A154" s="5"/>
      <c r="B154" s="5"/>
      <c r="C154" s="5" t="s">
        <v>73</v>
      </c>
      <c r="D154" s="84">
        <f>SUM(D155:D155)</f>
        <v>4234438</v>
      </c>
      <c r="E154" s="84">
        <f>SUM(E155:E155)</f>
        <v>69302</v>
      </c>
      <c r="F154" s="84">
        <f>SUM(F155:F155)</f>
        <v>4303740</v>
      </c>
    </row>
    <row r="155" spans="1:6" x14ac:dyDescent="0.3">
      <c r="C155" s="3" t="s">
        <v>144</v>
      </c>
      <c r="D155" s="81">
        <v>4234438</v>
      </c>
      <c r="E155" s="81">
        <v>69302</v>
      </c>
      <c r="F155" s="81">
        <f>D155+E155</f>
        <v>4303740</v>
      </c>
    </row>
    <row r="156" spans="1:6" ht="14" x14ac:dyDescent="0.3">
      <c r="A156" s="5"/>
      <c r="B156" s="5"/>
      <c r="C156" s="5" t="s">
        <v>3</v>
      </c>
      <c r="D156" s="84">
        <f>D157+D161</f>
        <v>4234438</v>
      </c>
      <c r="E156" s="84">
        <f>E157+E161</f>
        <v>69302</v>
      </c>
      <c r="F156" s="84">
        <f>F157+F161</f>
        <v>4303740</v>
      </c>
    </row>
    <row r="157" spans="1:6" s="9" customFormat="1" ht="14" x14ac:dyDescent="0.3">
      <c r="C157" s="9" t="s">
        <v>2</v>
      </c>
      <c r="D157" s="82">
        <f>D158</f>
        <v>4234438</v>
      </c>
      <c r="E157" s="82">
        <f>E158</f>
        <v>53302</v>
      </c>
      <c r="F157" s="82">
        <f>F158</f>
        <v>4287740</v>
      </c>
    </row>
    <row r="158" spans="1:6" x14ac:dyDescent="0.3">
      <c r="C158" s="3" t="s">
        <v>6</v>
      </c>
      <c r="D158" s="81">
        <v>4234438</v>
      </c>
      <c r="E158" s="81">
        <v>53302</v>
      </c>
      <c r="F158" s="81">
        <f>D158+E158</f>
        <v>4287740</v>
      </c>
    </row>
    <row r="159" spans="1:6" x14ac:dyDescent="0.3">
      <c r="C159" s="20" t="s">
        <v>141</v>
      </c>
      <c r="D159" s="81">
        <v>3463546</v>
      </c>
      <c r="E159" s="81">
        <v>37302</v>
      </c>
      <c r="F159" s="81">
        <f>D159+E159</f>
        <v>3500848</v>
      </c>
    </row>
    <row r="160" spans="1:6" x14ac:dyDescent="0.3">
      <c r="C160" s="55" t="s">
        <v>145</v>
      </c>
      <c r="D160" s="81">
        <v>2656366</v>
      </c>
      <c r="E160" s="81">
        <v>43128</v>
      </c>
      <c r="F160" s="81">
        <f>D160+E160</f>
        <v>2699494</v>
      </c>
    </row>
    <row r="161" spans="1:6" s="42" customFormat="1" ht="14" x14ac:dyDescent="0.3">
      <c r="A161" s="9"/>
      <c r="B161" s="9"/>
      <c r="C161" s="9" t="s">
        <v>109</v>
      </c>
      <c r="D161" s="82">
        <v>0</v>
      </c>
      <c r="E161" s="82">
        <v>16000</v>
      </c>
      <c r="F161" s="81">
        <f>D161+E161</f>
        <v>16000</v>
      </c>
    </row>
    <row r="162" spans="1:6" s="75" customFormat="1" ht="10.5" x14ac:dyDescent="0.25">
      <c r="A162" s="22"/>
      <c r="D162" s="85"/>
      <c r="E162" s="85"/>
      <c r="F162" s="85"/>
    </row>
    <row r="163" spans="1:6" ht="15" x14ac:dyDescent="0.3">
      <c r="A163" s="11" t="s">
        <v>26</v>
      </c>
      <c r="B163" s="10" t="s">
        <v>115</v>
      </c>
      <c r="C163" s="11" t="s">
        <v>262</v>
      </c>
      <c r="D163" s="80"/>
      <c r="E163" s="80"/>
      <c r="F163" s="80"/>
    </row>
    <row r="164" spans="1:6" s="75" customFormat="1" ht="10.5" x14ac:dyDescent="0.25">
      <c r="A164" s="22"/>
      <c r="B164" s="76"/>
      <c r="D164" s="85"/>
      <c r="E164" s="85"/>
      <c r="F164" s="85"/>
    </row>
    <row r="165" spans="1:6" ht="14" x14ac:dyDescent="0.3">
      <c r="A165" s="5"/>
      <c r="B165" s="5"/>
      <c r="C165" s="8" t="s">
        <v>73</v>
      </c>
      <c r="D165" s="84">
        <f>D166</f>
        <v>1463344</v>
      </c>
      <c r="E165" s="84">
        <f>E166</f>
        <v>45616</v>
      </c>
      <c r="F165" s="84">
        <f>F166</f>
        <v>1508960</v>
      </c>
    </row>
    <row r="166" spans="1:6" x14ac:dyDescent="0.3">
      <c r="C166" s="3" t="s">
        <v>144</v>
      </c>
      <c r="D166" s="81">
        <v>1463344</v>
      </c>
      <c r="E166" s="81">
        <v>45616</v>
      </c>
      <c r="F166" s="81">
        <f>D166+E166</f>
        <v>1508960</v>
      </c>
    </row>
    <row r="167" spans="1:6" ht="14" x14ac:dyDescent="0.3">
      <c r="A167" s="5"/>
      <c r="B167" s="5"/>
      <c r="C167" s="5" t="s">
        <v>3</v>
      </c>
      <c r="D167" s="84">
        <f t="shared" ref="D167:F168" si="2">D168</f>
        <v>1463344</v>
      </c>
      <c r="E167" s="84">
        <f t="shared" si="2"/>
        <v>45616</v>
      </c>
      <c r="F167" s="84">
        <f t="shared" si="2"/>
        <v>1508960</v>
      </c>
    </row>
    <row r="168" spans="1:6" s="9" customFormat="1" ht="14" x14ac:dyDescent="0.3">
      <c r="C168" s="9" t="s">
        <v>2</v>
      </c>
      <c r="D168" s="82">
        <f t="shared" si="2"/>
        <v>1463344</v>
      </c>
      <c r="E168" s="82">
        <f t="shared" si="2"/>
        <v>45616</v>
      </c>
      <c r="F168" s="82">
        <f t="shared" si="2"/>
        <v>1508960</v>
      </c>
    </row>
    <row r="169" spans="1:6" x14ac:dyDescent="0.3">
      <c r="C169" s="3" t="s">
        <v>110</v>
      </c>
      <c r="D169" s="81">
        <v>1463344</v>
      </c>
      <c r="E169" s="81">
        <v>45616</v>
      </c>
      <c r="F169" s="81">
        <f>D169+E169</f>
        <v>1508960</v>
      </c>
    </row>
    <row r="170" spans="1:6" s="22" customFormat="1" ht="10.5" x14ac:dyDescent="0.25">
      <c r="D170" s="88"/>
      <c r="E170" s="88"/>
      <c r="F170" s="88"/>
    </row>
    <row r="171" spans="1:6" s="75" customFormat="1" ht="15" x14ac:dyDescent="0.3">
      <c r="A171" s="11" t="s">
        <v>219</v>
      </c>
      <c r="B171" s="10" t="s">
        <v>129</v>
      </c>
      <c r="C171" s="11" t="s">
        <v>303</v>
      </c>
      <c r="D171" s="80"/>
      <c r="E171" s="80"/>
      <c r="F171" s="80"/>
    </row>
    <row r="172" spans="1:6" s="75" customFormat="1" ht="15" x14ac:dyDescent="0.3">
      <c r="A172" s="11"/>
      <c r="B172" s="10"/>
      <c r="C172" s="11" t="s">
        <v>304</v>
      </c>
      <c r="D172" s="80"/>
      <c r="E172" s="80"/>
      <c r="F172" s="80"/>
    </row>
    <row r="173" spans="1:6" s="75" customFormat="1" ht="10.5" x14ac:dyDescent="0.25">
      <c r="A173" s="22"/>
      <c r="B173" s="76"/>
      <c r="D173" s="85"/>
      <c r="E173" s="85"/>
      <c r="F173" s="85"/>
    </row>
    <row r="174" spans="1:6" s="75" customFormat="1" ht="14" x14ac:dyDescent="0.3">
      <c r="A174" s="5"/>
      <c r="B174" s="5"/>
      <c r="C174" s="8" t="s">
        <v>73</v>
      </c>
      <c r="D174" s="84">
        <f>D175</f>
        <v>336000</v>
      </c>
      <c r="E174" s="84">
        <f>E175</f>
        <v>0</v>
      </c>
      <c r="F174" s="84">
        <f>F175</f>
        <v>336000</v>
      </c>
    </row>
    <row r="175" spans="1:6" s="75" customFormat="1" x14ac:dyDescent="0.3">
      <c r="A175" s="3"/>
      <c r="B175" s="3"/>
      <c r="C175" s="3" t="s">
        <v>144</v>
      </c>
      <c r="D175" s="81">
        <v>336000</v>
      </c>
      <c r="E175" s="81">
        <v>0</v>
      </c>
      <c r="F175" s="81">
        <f>D175+E175</f>
        <v>336000</v>
      </c>
    </row>
    <row r="176" spans="1:6" s="75" customFormat="1" ht="14" x14ac:dyDescent="0.3">
      <c r="A176" s="5"/>
      <c r="B176" s="5"/>
      <c r="C176" s="5" t="s">
        <v>3</v>
      </c>
      <c r="D176" s="84">
        <f>D177+D181</f>
        <v>336000</v>
      </c>
      <c r="E176" s="84">
        <f>E177+E181</f>
        <v>0</v>
      </c>
      <c r="F176" s="84">
        <f>F177+F181</f>
        <v>336000</v>
      </c>
    </row>
    <row r="177" spans="1:6" s="75" customFormat="1" ht="14" x14ac:dyDescent="0.3">
      <c r="A177" s="9"/>
      <c r="B177" s="9"/>
      <c r="C177" s="9" t="s">
        <v>2</v>
      </c>
      <c r="D177" s="82">
        <f>D179+D178+D180</f>
        <v>336000</v>
      </c>
      <c r="E177" s="82">
        <f>E179+E178+E180</f>
        <v>-50000</v>
      </c>
      <c r="F177" s="82">
        <f>F179+F178+F180</f>
        <v>286000</v>
      </c>
    </row>
    <row r="178" spans="1:6" x14ac:dyDescent="0.3">
      <c r="C178" s="3" t="s">
        <v>1</v>
      </c>
      <c r="D178" s="81">
        <v>175000</v>
      </c>
      <c r="E178" s="81">
        <v>-175000</v>
      </c>
      <c r="F178" s="81">
        <f>D178+E178</f>
        <v>0</v>
      </c>
    </row>
    <row r="179" spans="1:6" s="75" customFormat="1" x14ac:dyDescent="0.3">
      <c r="A179" s="3"/>
      <c r="B179" s="3"/>
      <c r="C179" s="3" t="s">
        <v>110</v>
      </c>
      <c r="D179" s="81">
        <v>161000</v>
      </c>
      <c r="E179" s="81">
        <v>105880</v>
      </c>
      <c r="F179" s="81">
        <f>D179+E179</f>
        <v>266880</v>
      </c>
    </row>
    <row r="180" spans="1:6" s="75" customFormat="1" x14ac:dyDescent="0.3">
      <c r="A180" s="3"/>
      <c r="B180" s="3"/>
      <c r="C180" s="3" t="s">
        <v>252</v>
      </c>
      <c r="D180" s="79">
        <v>0</v>
      </c>
      <c r="E180" s="79">
        <v>19120</v>
      </c>
      <c r="F180" s="81">
        <f>D180+E180</f>
        <v>19120</v>
      </c>
    </row>
    <row r="181" spans="1:6" s="75" customFormat="1" ht="14" x14ac:dyDescent="0.3">
      <c r="A181" s="3"/>
      <c r="B181" s="3"/>
      <c r="C181" s="9" t="s">
        <v>109</v>
      </c>
      <c r="D181" s="82">
        <v>0</v>
      </c>
      <c r="E181" s="82">
        <v>50000</v>
      </c>
      <c r="F181" s="82">
        <f>D181+E181</f>
        <v>50000</v>
      </c>
    </row>
    <row r="182" spans="1:6" s="75" customFormat="1" x14ac:dyDescent="0.3">
      <c r="A182" s="3"/>
      <c r="B182" s="3"/>
      <c r="C182" s="3"/>
      <c r="D182" s="81"/>
      <c r="E182" s="81"/>
      <c r="F182" s="81"/>
    </row>
    <row r="183" spans="1:6" s="42" customFormat="1" ht="15" x14ac:dyDescent="0.3">
      <c r="A183" s="11" t="s">
        <v>173</v>
      </c>
      <c r="B183" s="10" t="s">
        <v>118</v>
      </c>
      <c r="C183" s="11" t="s">
        <v>158</v>
      </c>
      <c r="D183" s="80"/>
      <c r="E183" s="80"/>
      <c r="F183" s="80"/>
    </row>
    <row r="184" spans="1:6" s="75" customFormat="1" ht="10.5" x14ac:dyDescent="0.25">
      <c r="A184" s="22"/>
      <c r="B184" s="76"/>
      <c r="D184" s="85"/>
      <c r="E184" s="85"/>
      <c r="F184" s="85"/>
    </row>
    <row r="185" spans="1:6" s="42" customFormat="1" ht="14" x14ac:dyDescent="0.3">
      <c r="A185" s="5"/>
      <c r="B185" s="5"/>
      <c r="C185" s="8" t="s">
        <v>73</v>
      </c>
      <c r="D185" s="84">
        <f>SUM(D186:D186)</f>
        <v>933110</v>
      </c>
      <c r="E185" s="84">
        <f>SUM(E186:E186)</f>
        <v>0</v>
      </c>
      <c r="F185" s="84">
        <f>SUM(F186:F186)</f>
        <v>933110</v>
      </c>
    </row>
    <row r="186" spans="1:6" s="42" customFormat="1" x14ac:dyDescent="0.3">
      <c r="A186" s="3"/>
      <c r="B186" s="3"/>
      <c r="C186" s="44" t="s">
        <v>144</v>
      </c>
      <c r="D186" s="81">
        <v>933110</v>
      </c>
      <c r="E186" s="81">
        <v>0</v>
      </c>
      <c r="F186" s="81">
        <f>D186+E186</f>
        <v>933110</v>
      </c>
    </row>
    <row r="187" spans="1:6" s="42" customFormat="1" ht="14" x14ac:dyDescent="0.3">
      <c r="A187" s="5"/>
      <c r="B187" s="5"/>
      <c r="C187" s="5" t="s">
        <v>3</v>
      </c>
      <c r="D187" s="84">
        <f>D188+D192</f>
        <v>933110</v>
      </c>
      <c r="E187" s="84">
        <f>E188+E192</f>
        <v>0</v>
      </c>
      <c r="F187" s="84">
        <f>F188+F192</f>
        <v>933110</v>
      </c>
    </row>
    <row r="188" spans="1:6" s="42" customFormat="1" ht="14" x14ac:dyDescent="0.3">
      <c r="A188" s="9"/>
      <c r="B188" s="9"/>
      <c r="C188" s="9" t="s">
        <v>2</v>
      </c>
      <c r="D188" s="82">
        <f>D189</f>
        <v>450500</v>
      </c>
      <c r="E188" s="82">
        <f>E189</f>
        <v>0</v>
      </c>
      <c r="F188" s="82">
        <f>F189</f>
        <v>450500</v>
      </c>
    </row>
    <row r="189" spans="1:6" s="42" customFormat="1" x14ac:dyDescent="0.3">
      <c r="A189" s="3"/>
      <c r="B189" s="3"/>
      <c r="C189" s="3" t="s">
        <v>1</v>
      </c>
      <c r="D189" s="81">
        <v>450500</v>
      </c>
      <c r="E189" s="81">
        <v>0</v>
      </c>
      <c r="F189" s="81">
        <f>D189+E189</f>
        <v>450500</v>
      </c>
    </row>
    <row r="190" spans="1:6" s="42" customFormat="1" x14ac:dyDescent="0.3">
      <c r="A190" s="3"/>
      <c r="B190" s="3"/>
      <c r="C190" s="20" t="s">
        <v>141</v>
      </c>
      <c r="D190" s="79">
        <v>0</v>
      </c>
      <c r="E190" s="79">
        <v>3474</v>
      </c>
      <c r="F190" s="81">
        <f>D190+E190</f>
        <v>3474</v>
      </c>
    </row>
    <row r="191" spans="1:6" s="42" customFormat="1" x14ac:dyDescent="0.3">
      <c r="A191" s="3"/>
      <c r="B191" s="3"/>
      <c r="C191" s="55" t="s">
        <v>145</v>
      </c>
      <c r="D191" s="79">
        <v>0</v>
      </c>
      <c r="E191" s="79">
        <v>2811</v>
      </c>
      <c r="F191" s="81">
        <f>D191+E191</f>
        <v>2811</v>
      </c>
    </row>
    <row r="192" spans="1:6" s="42" customFormat="1" ht="14" x14ac:dyDescent="0.3">
      <c r="A192" s="9"/>
      <c r="B192" s="9"/>
      <c r="C192" s="9" t="s">
        <v>109</v>
      </c>
      <c r="D192" s="82">
        <v>482610</v>
      </c>
      <c r="E192" s="82">
        <v>0</v>
      </c>
      <c r="F192" s="82">
        <f>D192+E192</f>
        <v>482610</v>
      </c>
    </row>
    <row r="193" spans="1:6" s="22" customFormat="1" ht="10.5" x14ac:dyDescent="0.25"/>
    <row r="194" spans="1:6" s="42" customFormat="1" ht="15.5" x14ac:dyDescent="0.35">
      <c r="A194" s="11" t="s">
        <v>306</v>
      </c>
      <c r="B194" s="10" t="s">
        <v>115</v>
      </c>
      <c r="C194" s="11" t="s">
        <v>189</v>
      </c>
      <c r="D194" s="90"/>
      <c r="E194" s="90"/>
      <c r="F194" s="90"/>
    </row>
    <row r="195" spans="1:6" s="75" customFormat="1" ht="10.5" x14ac:dyDescent="0.25">
      <c r="A195" s="22"/>
      <c r="B195" s="76"/>
      <c r="D195" s="85"/>
      <c r="E195" s="85"/>
      <c r="F195" s="85"/>
    </row>
    <row r="196" spans="1:6" s="42" customFormat="1" ht="14" x14ac:dyDescent="0.3">
      <c r="A196" s="5"/>
      <c r="B196" s="5"/>
      <c r="C196" s="8" t="s">
        <v>73</v>
      </c>
      <c r="D196" s="96">
        <f>D197+D198</f>
        <v>436198</v>
      </c>
      <c r="E196" s="96">
        <f>E197+E198</f>
        <v>0</v>
      </c>
      <c r="F196" s="96">
        <f>F197+F198</f>
        <v>436198</v>
      </c>
    </row>
    <row r="197" spans="1:6" s="42" customFormat="1" x14ac:dyDescent="0.3">
      <c r="A197" s="3"/>
      <c r="B197" s="3"/>
      <c r="C197" s="3" t="s">
        <v>144</v>
      </c>
      <c r="D197" s="79">
        <v>406318</v>
      </c>
      <c r="E197" s="79">
        <v>0</v>
      </c>
      <c r="F197" s="81">
        <f>D197+E197</f>
        <v>406318</v>
      </c>
    </row>
    <row r="198" spans="1:6" s="42" customFormat="1" x14ac:dyDescent="0.3">
      <c r="A198" s="3"/>
      <c r="B198" s="3"/>
      <c r="C198" s="3" t="s">
        <v>251</v>
      </c>
      <c r="D198" s="79">
        <v>29880</v>
      </c>
      <c r="E198" s="79">
        <v>0</v>
      </c>
      <c r="F198" s="81">
        <f>D198+E198</f>
        <v>29880</v>
      </c>
    </row>
    <row r="199" spans="1:6" s="42" customFormat="1" ht="14" x14ac:dyDescent="0.3">
      <c r="A199" s="5"/>
      <c r="B199" s="5"/>
      <c r="C199" s="5" t="s">
        <v>3</v>
      </c>
      <c r="D199" s="96">
        <f>D200</f>
        <v>436198</v>
      </c>
      <c r="E199" s="96">
        <f>E200</f>
        <v>0</v>
      </c>
      <c r="F199" s="96">
        <f>F200</f>
        <v>436198</v>
      </c>
    </row>
    <row r="200" spans="1:6" s="42" customFormat="1" ht="14" x14ac:dyDescent="0.3">
      <c r="A200" s="9"/>
      <c r="B200" s="9"/>
      <c r="C200" s="9" t="s">
        <v>2</v>
      </c>
      <c r="D200" s="87">
        <f>D201+D204</f>
        <v>436198</v>
      </c>
      <c r="E200" s="87">
        <f>E201+E204</f>
        <v>0</v>
      </c>
      <c r="F200" s="87">
        <f>F201+F204</f>
        <v>436198</v>
      </c>
    </row>
    <row r="201" spans="1:6" s="42" customFormat="1" x14ac:dyDescent="0.3">
      <c r="A201" s="3"/>
      <c r="B201" s="3"/>
      <c r="C201" s="3" t="s">
        <v>6</v>
      </c>
      <c r="D201" s="79">
        <v>151728</v>
      </c>
      <c r="E201" s="79">
        <v>-23000</v>
      </c>
      <c r="F201" s="81">
        <f>D201+E201</f>
        <v>128728</v>
      </c>
    </row>
    <row r="202" spans="1:6" s="42" customFormat="1" x14ac:dyDescent="0.3">
      <c r="A202" s="3"/>
      <c r="B202" s="3"/>
      <c r="C202" s="20" t="s">
        <v>141</v>
      </c>
      <c r="D202" s="79">
        <v>16776</v>
      </c>
      <c r="E202" s="79">
        <v>-8000</v>
      </c>
      <c r="F202" s="81">
        <f>D202+E202</f>
        <v>8776</v>
      </c>
    </row>
    <row r="203" spans="1:6" s="42" customFormat="1" x14ac:dyDescent="0.3">
      <c r="A203" s="3"/>
      <c r="B203" s="3"/>
      <c r="C203" s="55" t="s">
        <v>145</v>
      </c>
      <c r="D203" s="79">
        <v>13574</v>
      </c>
      <c r="E203" s="79">
        <v>-6473</v>
      </c>
      <c r="F203" s="81">
        <f>D203+E203</f>
        <v>7101</v>
      </c>
    </row>
    <row r="204" spans="1:6" x14ac:dyDescent="0.3">
      <c r="C204" s="3" t="s">
        <v>110</v>
      </c>
      <c r="D204" s="79">
        <v>284470</v>
      </c>
      <c r="E204" s="79">
        <v>23000</v>
      </c>
      <c r="F204" s="81">
        <f>D204+E204</f>
        <v>307470</v>
      </c>
    </row>
    <row r="205" spans="1:6" s="22" customFormat="1" ht="10.5" x14ac:dyDescent="0.25"/>
    <row r="206" spans="1:6" s="42" customFormat="1" ht="15" x14ac:dyDescent="0.3">
      <c r="A206" s="11" t="s">
        <v>172</v>
      </c>
      <c r="B206" s="10" t="s">
        <v>130</v>
      </c>
      <c r="C206" s="11" t="s">
        <v>157</v>
      </c>
      <c r="D206" s="80"/>
      <c r="E206" s="80"/>
      <c r="F206" s="80"/>
    </row>
    <row r="207" spans="1:6" s="75" customFormat="1" ht="10.5" x14ac:dyDescent="0.25">
      <c r="A207" s="22"/>
      <c r="B207" s="76"/>
      <c r="D207" s="85"/>
      <c r="E207" s="85"/>
      <c r="F207" s="85"/>
    </row>
    <row r="208" spans="1:6" s="42" customFormat="1" ht="14" x14ac:dyDescent="0.3">
      <c r="A208" s="5"/>
      <c r="B208" s="5"/>
      <c r="C208" s="8" t="s">
        <v>73</v>
      </c>
      <c r="D208" s="84">
        <f>D210+D209</f>
        <v>20732309</v>
      </c>
      <c r="E208" s="84">
        <f>E210+E209</f>
        <v>0</v>
      </c>
      <c r="F208" s="84">
        <f>F210+F209</f>
        <v>20732309</v>
      </c>
    </row>
    <row r="209" spans="1:6" s="42" customFormat="1" x14ac:dyDescent="0.3">
      <c r="A209" s="3"/>
      <c r="B209" s="3"/>
      <c r="C209" s="3" t="s">
        <v>144</v>
      </c>
      <c r="D209" s="81">
        <v>9366321</v>
      </c>
      <c r="E209" s="81">
        <v>0</v>
      </c>
      <c r="F209" s="81">
        <f>D209+E209</f>
        <v>9366321</v>
      </c>
    </row>
    <row r="210" spans="1:6" s="42" customFormat="1" x14ac:dyDescent="0.3">
      <c r="A210" s="3"/>
      <c r="C210" s="42" t="s">
        <v>223</v>
      </c>
      <c r="D210" s="79">
        <v>11365988</v>
      </c>
      <c r="E210" s="79">
        <v>0</v>
      </c>
      <c r="F210" s="81">
        <f>D210+E210</f>
        <v>11365988</v>
      </c>
    </row>
    <row r="211" spans="1:6" s="42" customFormat="1" ht="14" x14ac:dyDescent="0.3">
      <c r="A211" s="5"/>
      <c r="B211" s="5"/>
      <c r="C211" s="5" t="s">
        <v>3</v>
      </c>
      <c r="D211" s="84">
        <f>D214+D212</f>
        <v>20732309</v>
      </c>
      <c r="E211" s="84">
        <f>E214+E212</f>
        <v>0</v>
      </c>
      <c r="F211" s="84">
        <f>F214+F212</f>
        <v>20732309</v>
      </c>
    </row>
    <row r="212" spans="1:6" s="42" customFormat="1" ht="14" x14ac:dyDescent="0.3">
      <c r="A212" s="9"/>
      <c r="B212" s="9"/>
      <c r="C212" s="9" t="s">
        <v>2</v>
      </c>
      <c r="D212" s="82">
        <f>D213</f>
        <v>5000000</v>
      </c>
      <c r="E212" s="82">
        <f>E213</f>
        <v>9000000</v>
      </c>
      <c r="F212" s="82">
        <f>F213</f>
        <v>14000000</v>
      </c>
    </row>
    <row r="213" spans="1:6" s="42" customFormat="1" x14ac:dyDescent="0.3">
      <c r="A213" s="3"/>
      <c r="B213" s="3"/>
      <c r="C213" s="3" t="s">
        <v>1</v>
      </c>
      <c r="D213" s="81">
        <v>5000000</v>
      </c>
      <c r="E213" s="81">
        <v>9000000</v>
      </c>
      <c r="F213" s="81">
        <f>D213+E213</f>
        <v>14000000</v>
      </c>
    </row>
    <row r="214" spans="1:6" s="42" customFormat="1" ht="14" x14ac:dyDescent="0.3">
      <c r="A214" s="9"/>
      <c r="B214" s="9"/>
      <c r="C214" s="9" t="s">
        <v>109</v>
      </c>
      <c r="D214" s="82">
        <v>15732309</v>
      </c>
      <c r="E214" s="82">
        <v>-9000000</v>
      </c>
      <c r="F214" s="82">
        <f>D214+E214</f>
        <v>6732309</v>
      </c>
    </row>
    <row r="215" spans="1:6" s="22" customFormat="1" ht="10.5" x14ac:dyDescent="0.25">
      <c r="D215" s="88"/>
      <c r="E215" s="88"/>
      <c r="F215" s="88"/>
    </row>
    <row r="216" spans="1:6" s="42" customFormat="1" ht="15" x14ac:dyDescent="0.3">
      <c r="A216" s="11" t="s">
        <v>260</v>
      </c>
      <c r="B216" s="10" t="s">
        <v>129</v>
      </c>
      <c r="C216" s="11" t="s">
        <v>375</v>
      </c>
      <c r="D216" s="80"/>
      <c r="E216" s="80"/>
      <c r="F216" s="80"/>
    </row>
    <row r="217" spans="1:6" s="42" customFormat="1" ht="15" x14ac:dyDescent="0.3">
      <c r="A217" s="11"/>
      <c r="B217" s="10"/>
      <c r="C217" s="11" t="s">
        <v>376</v>
      </c>
      <c r="D217" s="80"/>
      <c r="E217" s="80"/>
      <c r="F217" s="80"/>
    </row>
    <row r="218" spans="1:6" s="75" customFormat="1" ht="6.75" customHeight="1" x14ac:dyDescent="0.25">
      <c r="A218" s="22"/>
      <c r="B218" s="76"/>
      <c r="D218" s="85"/>
      <c r="E218" s="85"/>
      <c r="F218" s="85"/>
    </row>
    <row r="219" spans="1:6" s="42" customFormat="1" ht="14" x14ac:dyDescent="0.3">
      <c r="A219" s="5"/>
      <c r="B219" s="5"/>
      <c r="C219" s="8" t="s">
        <v>73</v>
      </c>
      <c r="D219" s="84">
        <f>SUM(D220:D220)</f>
        <v>2000000</v>
      </c>
      <c r="E219" s="84">
        <f>SUM(E220:E220)</f>
        <v>-216521</v>
      </c>
      <c r="F219" s="84">
        <f>SUM(F220:F220)</f>
        <v>1783479</v>
      </c>
    </row>
    <row r="220" spans="1:6" s="42" customFormat="1" x14ac:dyDescent="0.3">
      <c r="A220" s="3"/>
      <c r="B220" s="3"/>
      <c r="C220" s="44" t="s">
        <v>144</v>
      </c>
      <c r="D220" s="81">
        <v>2000000</v>
      </c>
      <c r="E220" s="81">
        <v>-216521</v>
      </c>
      <c r="F220" s="81">
        <f>D220+E220</f>
        <v>1783479</v>
      </c>
    </row>
    <row r="221" spans="1:6" s="42" customFormat="1" ht="14" x14ac:dyDescent="0.3">
      <c r="A221" s="5"/>
      <c r="B221" s="5"/>
      <c r="C221" s="5" t="s">
        <v>3</v>
      </c>
      <c r="D221" s="84">
        <f t="shared" ref="D221:F222" si="3">D222</f>
        <v>2000000</v>
      </c>
      <c r="E221" s="84">
        <f t="shared" si="3"/>
        <v>-216521</v>
      </c>
      <c r="F221" s="84">
        <f t="shared" si="3"/>
        <v>1783479</v>
      </c>
    </row>
    <row r="222" spans="1:6" s="42" customFormat="1" ht="14" x14ac:dyDescent="0.3">
      <c r="A222" s="9"/>
      <c r="B222" s="9"/>
      <c r="C222" s="9" t="s">
        <v>2</v>
      </c>
      <c r="D222" s="82">
        <f t="shared" si="3"/>
        <v>2000000</v>
      </c>
      <c r="E222" s="82">
        <f t="shared" si="3"/>
        <v>-216521</v>
      </c>
      <c r="F222" s="82">
        <f t="shared" si="3"/>
        <v>1783479</v>
      </c>
    </row>
    <row r="223" spans="1:6" s="42" customFormat="1" x14ac:dyDescent="0.3">
      <c r="A223" s="3"/>
      <c r="B223" s="3"/>
      <c r="C223" s="3" t="s">
        <v>1</v>
      </c>
      <c r="D223" s="81">
        <v>2000000</v>
      </c>
      <c r="E223" s="81">
        <v>-216521</v>
      </c>
      <c r="F223" s="81">
        <f>D223+E223</f>
        <v>1783479</v>
      </c>
    </row>
    <row r="224" spans="1:6" s="22" customFormat="1" ht="10.5" x14ac:dyDescent="0.25">
      <c r="D224" s="88"/>
      <c r="E224" s="88"/>
      <c r="F224" s="88"/>
    </row>
    <row r="225" spans="1:6" s="22" customFormat="1" ht="10.5" x14ac:dyDescent="0.25">
      <c r="D225" s="88"/>
      <c r="E225" s="88"/>
      <c r="F225" s="88"/>
    </row>
    <row r="226" spans="1:6" ht="15" x14ac:dyDescent="0.3">
      <c r="A226" s="11" t="s">
        <v>27</v>
      </c>
      <c r="B226" s="45" t="s">
        <v>134</v>
      </c>
      <c r="C226" s="13" t="s">
        <v>59</v>
      </c>
      <c r="D226" s="80"/>
      <c r="E226" s="80"/>
      <c r="F226" s="80"/>
    </row>
    <row r="227" spans="1:6" s="75" customFormat="1" ht="10.5" x14ac:dyDescent="0.25">
      <c r="A227" s="22"/>
      <c r="B227" s="157"/>
      <c r="C227" s="104"/>
      <c r="D227" s="85"/>
      <c r="E227" s="85"/>
      <c r="F227" s="85"/>
    </row>
    <row r="228" spans="1:6" ht="14" x14ac:dyDescent="0.3">
      <c r="A228" s="5"/>
      <c r="B228" s="8"/>
      <c r="C228" s="8" t="s">
        <v>73</v>
      </c>
      <c r="D228" s="84">
        <f>D229</f>
        <v>39413677</v>
      </c>
      <c r="E228" s="84">
        <f>E229</f>
        <v>-1418200</v>
      </c>
      <c r="F228" s="84">
        <f>F229</f>
        <v>37995477</v>
      </c>
    </row>
    <row r="229" spans="1:6" x14ac:dyDescent="0.3">
      <c r="B229" s="7"/>
      <c r="C229" s="7" t="s">
        <v>144</v>
      </c>
      <c r="D229" s="81">
        <v>39413677</v>
      </c>
      <c r="E229" s="81">
        <v>-1418200</v>
      </c>
      <c r="F229" s="81">
        <f>D229+E229</f>
        <v>37995477</v>
      </c>
    </row>
    <row r="230" spans="1:6" ht="14" x14ac:dyDescent="0.3">
      <c r="A230" s="5"/>
      <c r="B230" s="8"/>
      <c r="C230" s="8" t="s">
        <v>3</v>
      </c>
      <c r="D230" s="84">
        <f>D231</f>
        <v>39413677</v>
      </c>
      <c r="E230" s="84">
        <f>E231</f>
        <v>-1418200</v>
      </c>
      <c r="F230" s="84">
        <f>F231</f>
        <v>37995477</v>
      </c>
    </row>
    <row r="231" spans="1:6" s="9" customFormat="1" ht="14" x14ac:dyDescent="0.3">
      <c r="B231" s="19"/>
      <c r="C231" s="19" t="s">
        <v>2</v>
      </c>
      <c r="D231" s="82">
        <f>D233+D232</f>
        <v>39413677</v>
      </c>
      <c r="E231" s="82">
        <f>E233+E232</f>
        <v>-1418200</v>
      </c>
      <c r="F231" s="82">
        <f>F233+F232</f>
        <v>37995477</v>
      </c>
    </row>
    <row r="232" spans="1:6" x14ac:dyDescent="0.3">
      <c r="A232" s="21"/>
      <c r="C232" s="3" t="s">
        <v>1</v>
      </c>
      <c r="D232" s="81">
        <v>950083</v>
      </c>
      <c r="E232" s="81">
        <v>-217118</v>
      </c>
      <c r="F232" s="81">
        <f>D232+E232</f>
        <v>732965</v>
      </c>
    </row>
    <row r="233" spans="1:6" x14ac:dyDescent="0.3">
      <c r="B233" s="7"/>
      <c r="C233" s="7" t="s">
        <v>114</v>
      </c>
      <c r="D233" s="81">
        <v>38463594</v>
      </c>
      <c r="E233" s="81">
        <v>-1201082</v>
      </c>
      <c r="F233" s="81">
        <f>D233+E233</f>
        <v>37262512</v>
      </c>
    </row>
    <row r="234" spans="1:6" s="22" customFormat="1" ht="10.5" x14ac:dyDescent="0.25">
      <c r="D234" s="88"/>
      <c r="E234" s="88"/>
      <c r="F234" s="88"/>
    </row>
    <row r="235" spans="1:6" s="22" customFormat="1" ht="10.5" x14ac:dyDescent="0.25">
      <c r="D235" s="88"/>
      <c r="E235" s="88"/>
      <c r="F235" s="88"/>
    </row>
    <row r="236" spans="1:6" ht="15" x14ac:dyDescent="0.3">
      <c r="A236" s="11" t="s">
        <v>229</v>
      </c>
      <c r="B236" s="10" t="s">
        <v>119</v>
      </c>
      <c r="C236" s="11" t="s">
        <v>343</v>
      </c>
      <c r="D236" s="80"/>
      <c r="E236" s="80"/>
      <c r="F236" s="80"/>
    </row>
    <row r="237" spans="1:6" ht="15" x14ac:dyDescent="0.3">
      <c r="A237" s="11"/>
      <c r="B237" s="10"/>
      <c r="C237" s="11" t="s">
        <v>342</v>
      </c>
      <c r="D237" s="80"/>
      <c r="E237" s="80"/>
      <c r="F237" s="80"/>
    </row>
    <row r="238" spans="1:6" s="75" customFormat="1" ht="10.5" x14ac:dyDescent="0.25">
      <c r="A238" s="22"/>
      <c r="B238" s="76"/>
      <c r="D238" s="85"/>
      <c r="E238" s="85"/>
      <c r="F238" s="85"/>
    </row>
    <row r="239" spans="1:6" ht="14" x14ac:dyDescent="0.3">
      <c r="A239" s="5"/>
      <c r="B239" s="5"/>
      <c r="C239" s="5" t="s">
        <v>73</v>
      </c>
      <c r="D239" s="84">
        <f>D240</f>
        <v>4269496</v>
      </c>
      <c r="E239" s="84">
        <f>E240</f>
        <v>280130</v>
      </c>
      <c r="F239" s="84">
        <f>F240</f>
        <v>4549626</v>
      </c>
    </row>
    <row r="240" spans="1:6" x14ac:dyDescent="0.3">
      <c r="C240" s="3" t="s">
        <v>144</v>
      </c>
      <c r="D240" s="81">
        <v>4269496</v>
      </c>
      <c r="E240" s="81">
        <v>280130</v>
      </c>
      <c r="F240" s="81">
        <f>D240+E240</f>
        <v>4549626</v>
      </c>
    </row>
    <row r="241" spans="1:6" ht="14" x14ac:dyDescent="0.3">
      <c r="A241" s="5"/>
      <c r="B241" s="5"/>
      <c r="C241" s="5" t="s">
        <v>3</v>
      </c>
      <c r="D241" s="84">
        <f t="shared" ref="D241:F242" si="4">D242</f>
        <v>4269496</v>
      </c>
      <c r="E241" s="84">
        <f t="shared" si="4"/>
        <v>280130</v>
      </c>
      <c r="F241" s="84">
        <f t="shared" si="4"/>
        <v>4549626</v>
      </c>
    </row>
    <row r="242" spans="1:6" ht="14" x14ac:dyDescent="0.3">
      <c r="A242" s="9"/>
      <c r="B242" s="9"/>
      <c r="C242" s="9" t="s">
        <v>2</v>
      </c>
      <c r="D242" s="82">
        <f t="shared" si="4"/>
        <v>4269496</v>
      </c>
      <c r="E242" s="82">
        <f t="shared" si="4"/>
        <v>280130</v>
      </c>
      <c r="F242" s="82">
        <f t="shared" si="4"/>
        <v>4549626</v>
      </c>
    </row>
    <row r="243" spans="1:6" x14ac:dyDescent="0.3">
      <c r="C243" s="3" t="s">
        <v>6</v>
      </c>
      <c r="D243" s="81">
        <v>4269496</v>
      </c>
      <c r="E243" s="81">
        <v>280130</v>
      </c>
      <c r="F243" s="81">
        <f>D243+E243</f>
        <v>4549626</v>
      </c>
    </row>
    <row r="244" spans="1:6" x14ac:dyDescent="0.3">
      <c r="C244" s="20" t="s">
        <v>141</v>
      </c>
      <c r="D244" s="81">
        <v>4269496</v>
      </c>
      <c r="E244" s="81">
        <v>280130</v>
      </c>
      <c r="F244" s="81">
        <f>D244+E244</f>
        <v>4549626</v>
      </c>
    </row>
    <row r="245" spans="1:6" s="75" customFormat="1" ht="10.5" x14ac:dyDescent="0.25">
      <c r="A245" s="22"/>
      <c r="D245" s="85"/>
      <c r="E245" s="85"/>
      <c r="F245" s="85"/>
    </row>
    <row r="246" spans="1:6" s="75" customFormat="1" ht="10.5" x14ac:dyDescent="0.25">
      <c r="A246" s="22"/>
      <c r="D246" s="85"/>
      <c r="E246" s="85"/>
      <c r="F246" s="85"/>
    </row>
    <row r="247" spans="1:6" ht="15" x14ac:dyDescent="0.3">
      <c r="A247" s="13" t="s">
        <v>28</v>
      </c>
      <c r="B247" s="45" t="s">
        <v>133</v>
      </c>
      <c r="C247" s="13" t="s">
        <v>72</v>
      </c>
      <c r="D247" s="91"/>
      <c r="E247" s="91"/>
      <c r="F247" s="91"/>
    </row>
    <row r="248" spans="1:6" s="75" customFormat="1" ht="10.5" x14ac:dyDescent="0.25">
      <c r="A248" s="57"/>
      <c r="B248" s="157"/>
      <c r="C248" s="104"/>
      <c r="D248" s="158"/>
      <c r="E248" s="158"/>
      <c r="F248" s="158"/>
    </row>
    <row r="249" spans="1:6" ht="14" x14ac:dyDescent="0.3">
      <c r="A249" s="8"/>
      <c r="B249" s="8"/>
      <c r="C249" s="8" t="s">
        <v>73</v>
      </c>
      <c r="D249" s="126">
        <f>D250</f>
        <v>95680130</v>
      </c>
      <c r="E249" s="126">
        <f>E250</f>
        <v>0</v>
      </c>
      <c r="F249" s="126">
        <f>F250</f>
        <v>95680130</v>
      </c>
    </row>
    <row r="250" spans="1:6" x14ac:dyDescent="0.3">
      <c r="A250" s="7"/>
      <c r="B250" s="7"/>
      <c r="C250" s="7" t="s">
        <v>144</v>
      </c>
      <c r="D250" s="127">
        <v>95680130</v>
      </c>
      <c r="E250" s="127"/>
      <c r="F250" s="81">
        <f>D250+E250</f>
        <v>95680130</v>
      </c>
    </row>
    <row r="251" spans="1:6" ht="14" x14ac:dyDescent="0.3">
      <c r="A251" s="8"/>
      <c r="B251" s="8"/>
      <c r="C251" s="8" t="s">
        <v>3</v>
      </c>
      <c r="D251" s="126">
        <f t="shared" ref="D251:F252" si="5">D252</f>
        <v>95680130</v>
      </c>
      <c r="E251" s="126">
        <f t="shared" si="5"/>
        <v>0</v>
      </c>
      <c r="F251" s="126">
        <f t="shared" si="5"/>
        <v>95680130</v>
      </c>
    </row>
    <row r="252" spans="1:6" s="9" customFormat="1" ht="14" x14ac:dyDescent="0.3">
      <c r="A252" s="19"/>
      <c r="B252" s="19"/>
      <c r="C252" s="19" t="s">
        <v>2</v>
      </c>
      <c r="D252" s="128">
        <f t="shared" si="5"/>
        <v>95680130</v>
      </c>
      <c r="E252" s="128">
        <f t="shared" si="5"/>
        <v>0</v>
      </c>
      <c r="F252" s="128">
        <f t="shared" si="5"/>
        <v>95680130</v>
      </c>
    </row>
    <row r="253" spans="1:6" x14ac:dyDescent="0.3">
      <c r="A253" s="57"/>
      <c r="B253" s="7"/>
      <c r="C253" s="52" t="s">
        <v>139</v>
      </c>
      <c r="D253" s="127">
        <v>95680130</v>
      </c>
      <c r="E253" s="127"/>
      <c r="F253" s="81">
        <f>D253+E253</f>
        <v>95680130</v>
      </c>
    </row>
    <row r="254" spans="1:6" s="75" customFormat="1" ht="10.5" x14ac:dyDescent="0.25">
      <c r="A254" s="22"/>
      <c r="D254" s="85"/>
      <c r="E254" s="85"/>
      <c r="F254" s="85"/>
    </row>
    <row r="255" spans="1:6" s="75" customFormat="1" ht="10.5" x14ac:dyDescent="0.25">
      <c r="A255" s="22"/>
      <c r="D255" s="85"/>
      <c r="E255" s="85"/>
      <c r="F255" s="85"/>
    </row>
    <row r="256" spans="1:6" s="75" customFormat="1" ht="15" x14ac:dyDescent="0.3">
      <c r="A256" s="11" t="s">
        <v>230</v>
      </c>
      <c r="B256" s="10" t="s">
        <v>122</v>
      </c>
      <c r="C256" s="11" t="s">
        <v>289</v>
      </c>
      <c r="D256" s="80"/>
      <c r="E256" s="80"/>
      <c r="F256" s="80"/>
    </row>
    <row r="257" spans="1:6" s="75" customFormat="1" ht="10.5" x14ac:dyDescent="0.25">
      <c r="A257" s="22"/>
      <c r="B257" s="76"/>
      <c r="D257" s="85"/>
      <c r="E257" s="85"/>
      <c r="F257" s="85"/>
    </row>
    <row r="258" spans="1:6" s="75" customFormat="1" ht="14" x14ac:dyDescent="0.3">
      <c r="A258" s="5"/>
      <c r="B258" s="5"/>
      <c r="C258" s="8" t="s">
        <v>73</v>
      </c>
      <c r="D258" s="84">
        <f>SUM(D259:D259)</f>
        <v>18050</v>
      </c>
      <c r="E258" s="84">
        <f>SUM(E259:E259)</f>
        <v>0</v>
      </c>
      <c r="F258" s="84">
        <f>SUM(F259:F259)</f>
        <v>18050</v>
      </c>
    </row>
    <row r="259" spans="1:6" s="75" customFormat="1" x14ac:dyDescent="0.3">
      <c r="A259" s="3"/>
      <c r="B259" s="3"/>
      <c r="C259" s="44" t="s">
        <v>144</v>
      </c>
      <c r="D259" s="81">
        <v>18050</v>
      </c>
      <c r="E259" s="81"/>
      <c r="F259" s="81">
        <f>D259+E259</f>
        <v>18050</v>
      </c>
    </row>
    <row r="260" spans="1:6" s="75" customFormat="1" ht="14" x14ac:dyDescent="0.3">
      <c r="A260" s="5"/>
      <c r="B260" s="5"/>
      <c r="C260" s="5" t="s">
        <v>3</v>
      </c>
      <c r="D260" s="84">
        <f t="shared" ref="D260:F261" si="6">D261</f>
        <v>18050</v>
      </c>
      <c r="E260" s="84">
        <f t="shared" si="6"/>
        <v>0</v>
      </c>
      <c r="F260" s="84">
        <f t="shared" si="6"/>
        <v>18050</v>
      </c>
    </row>
    <row r="261" spans="1:6" s="75" customFormat="1" ht="14" x14ac:dyDescent="0.3">
      <c r="A261" s="9"/>
      <c r="B261" s="9"/>
      <c r="C261" s="9" t="s">
        <v>2</v>
      </c>
      <c r="D261" s="82">
        <f t="shared" si="6"/>
        <v>18050</v>
      </c>
      <c r="E261" s="82">
        <f t="shared" si="6"/>
        <v>0</v>
      </c>
      <c r="F261" s="82">
        <f t="shared" si="6"/>
        <v>18050</v>
      </c>
    </row>
    <row r="262" spans="1:6" s="75" customFormat="1" x14ac:dyDescent="0.3">
      <c r="A262" s="3"/>
      <c r="B262" s="3"/>
      <c r="C262" s="3" t="s">
        <v>113</v>
      </c>
      <c r="D262" s="81">
        <v>18050</v>
      </c>
      <c r="E262" s="81"/>
      <c r="F262" s="81">
        <f>D262+E262</f>
        <v>18050</v>
      </c>
    </row>
    <row r="263" spans="1:6" s="75" customFormat="1" ht="10.5" x14ac:dyDescent="0.25">
      <c r="A263" s="22"/>
      <c r="D263" s="85"/>
      <c r="E263" s="85"/>
      <c r="F263" s="85"/>
    </row>
    <row r="264" spans="1:6" s="75" customFormat="1" ht="10.5" x14ac:dyDescent="0.25">
      <c r="A264" s="22"/>
      <c r="D264" s="85"/>
      <c r="E264" s="85"/>
      <c r="F264" s="85"/>
    </row>
    <row r="265" spans="1:6" ht="15.5" x14ac:dyDescent="0.35">
      <c r="A265" s="11" t="s">
        <v>29</v>
      </c>
      <c r="B265" s="45" t="s">
        <v>132</v>
      </c>
      <c r="C265" s="13" t="s">
        <v>344</v>
      </c>
      <c r="D265" s="86"/>
      <c r="E265" s="86"/>
      <c r="F265" s="86"/>
    </row>
    <row r="266" spans="1:6" s="75" customFormat="1" ht="10.5" x14ac:dyDescent="0.25">
      <c r="A266" s="22"/>
      <c r="B266" s="157"/>
      <c r="C266" s="104"/>
      <c r="D266" s="85"/>
      <c r="E266" s="85"/>
      <c r="F266" s="85"/>
    </row>
    <row r="267" spans="1:6" ht="14" x14ac:dyDescent="0.3">
      <c r="A267" s="9"/>
      <c r="B267" s="19"/>
      <c r="C267" s="8" t="s">
        <v>73</v>
      </c>
      <c r="D267" s="84">
        <f>D268+D269</f>
        <v>14800000</v>
      </c>
      <c r="E267" s="84">
        <f>E268+E269</f>
        <v>1808666</v>
      </c>
      <c r="F267" s="84">
        <f>F268+F269</f>
        <v>16608666</v>
      </c>
    </row>
    <row r="268" spans="1:6" x14ac:dyDescent="0.3">
      <c r="B268" s="7"/>
      <c r="C268" s="7" t="s">
        <v>144</v>
      </c>
      <c r="D268" s="81">
        <v>14800000</v>
      </c>
      <c r="E268" s="81">
        <f>-6927708+1000000</f>
        <v>-5927708</v>
      </c>
      <c r="F268" s="81">
        <f>D268+E268</f>
        <v>8872292</v>
      </c>
    </row>
    <row r="269" spans="1:6" s="42" customFormat="1" x14ac:dyDescent="0.3">
      <c r="A269" s="3"/>
      <c r="C269" s="42" t="s">
        <v>223</v>
      </c>
      <c r="D269" s="79">
        <v>0</v>
      </c>
      <c r="E269" s="79">
        <f>1273800+6462574</f>
        <v>7736374</v>
      </c>
      <c r="F269" s="81">
        <f>D269+E269</f>
        <v>7736374</v>
      </c>
    </row>
    <row r="270" spans="1:6" ht="14" x14ac:dyDescent="0.3">
      <c r="A270" s="9"/>
      <c r="B270" s="19"/>
      <c r="C270" s="8" t="s">
        <v>3</v>
      </c>
      <c r="D270" s="84">
        <f>D271+D281</f>
        <v>14800000</v>
      </c>
      <c r="E270" s="84">
        <f>E271+E281</f>
        <v>1808666</v>
      </c>
      <c r="F270" s="84">
        <f>F271+F281</f>
        <v>16608666</v>
      </c>
    </row>
    <row r="271" spans="1:6" s="9" customFormat="1" ht="14" x14ac:dyDescent="0.3">
      <c r="B271" s="19"/>
      <c r="C271" s="19" t="s">
        <v>2</v>
      </c>
      <c r="D271" s="82">
        <f>D272+D278+D279+D280</f>
        <v>14800000</v>
      </c>
      <c r="E271" s="82">
        <f>E272+E278+E279+E280</f>
        <v>-323233</v>
      </c>
      <c r="F271" s="82">
        <f>F272+F278+F279+F280</f>
        <v>14476767</v>
      </c>
    </row>
    <row r="272" spans="1:6" s="9" customFormat="1" ht="14" x14ac:dyDescent="0.3">
      <c r="B272" s="19"/>
      <c r="C272" s="3" t="s">
        <v>313</v>
      </c>
      <c r="D272" s="82">
        <f>D273+D274+D275</f>
        <v>14800000</v>
      </c>
      <c r="E272" s="82">
        <f>E273+E274+E275</f>
        <v>-3032931</v>
      </c>
      <c r="F272" s="82">
        <f>F273+F274+F275</f>
        <v>11767069</v>
      </c>
    </row>
    <row r="273" spans="1:6" x14ac:dyDescent="0.3">
      <c r="B273" s="7"/>
      <c r="C273" s="156" t="s">
        <v>371</v>
      </c>
      <c r="D273" s="81">
        <v>14000000</v>
      </c>
      <c r="E273" s="81">
        <f>-11811906-6927708+7736374+1000000</f>
        <v>-10003240</v>
      </c>
      <c r="F273" s="81">
        <f t="shared" ref="F273:F281" si="7">D273+E273</f>
        <v>3996760</v>
      </c>
    </row>
    <row r="274" spans="1:6" x14ac:dyDescent="0.3">
      <c r="B274" s="7"/>
      <c r="C274" s="156" t="s">
        <v>372</v>
      </c>
      <c r="D274" s="81">
        <v>800000</v>
      </c>
      <c r="E274" s="81">
        <v>0</v>
      </c>
      <c r="F274" s="81">
        <f t="shared" si="7"/>
        <v>800000</v>
      </c>
    </row>
    <row r="275" spans="1:6" x14ac:dyDescent="0.3">
      <c r="B275" s="7"/>
      <c r="C275" s="156" t="s">
        <v>374</v>
      </c>
      <c r="D275" s="81">
        <v>0</v>
      </c>
      <c r="E275" s="81">
        <f>133025+433096+111875+6292313</f>
        <v>6970309</v>
      </c>
      <c r="F275" s="81">
        <f t="shared" si="7"/>
        <v>6970309</v>
      </c>
    </row>
    <row r="276" spans="1:6" x14ac:dyDescent="0.3">
      <c r="C276" s="55" t="s">
        <v>141</v>
      </c>
      <c r="D276" s="81">
        <v>0</v>
      </c>
      <c r="E276" s="81">
        <v>133025</v>
      </c>
      <c r="F276" s="81">
        <f t="shared" si="7"/>
        <v>133025</v>
      </c>
    </row>
    <row r="277" spans="1:6" x14ac:dyDescent="0.3">
      <c r="C277" s="170" t="s">
        <v>145</v>
      </c>
      <c r="D277" s="81">
        <v>0</v>
      </c>
      <c r="E277" s="81">
        <v>107634</v>
      </c>
      <c r="F277" s="81">
        <f t="shared" si="7"/>
        <v>107634</v>
      </c>
    </row>
    <row r="278" spans="1:6" s="75" customFormat="1" x14ac:dyDescent="0.3">
      <c r="A278" s="3"/>
      <c r="B278" s="3"/>
      <c r="C278" s="3" t="s">
        <v>110</v>
      </c>
      <c r="D278" s="81">
        <v>0</v>
      </c>
      <c r="E278" s="81">
        <v>400000</v>
      </c>
      <c r="F278" s="81">
        <f t="shared" si="7"/>
        <v>400000</v>
      </c>
    </row>
    <row r="279" spans="1:6" s="75" customFormat="1" x14ac:dyDescent="0.3">
      <c r="A279" s="3"/>
      <c r="B279" s="3"/>
      <c r="C279" s="3" t="s">
        <v>113</v>
      </c>
      <c r="D279" s="81">
        <v>0</v>
      </c>
      <c r="E279" s="81">
        <v>2159698</v>
      </c>
      <c r="F279" s="81">
        <f t="shared" si="7"/>
        <v>2159698</v>
      </c>
    </row>
    <row r="280" spans="1:6" s="75" customFormat="1" x14ac:dyDescent="0.3">
      <c r="A280" s="3"/>
      <c r="B280" s="3"/>
      <c r="C280" s="3" t="s">
        <v>252</v>
      </c>
      <c r="D280" s="79">
        <v>0</v>
      </c>
      <c r="E280" s="79">
        <v>150000</v>
      </c>
      <c r="F280" s="81">
        <f t="shared" si="7"/>
        <v>150000</v>
      </c>
    </row>
    <row r="281" spans="1:6" s="22" customFormat="1" ht="14" x14ac:dyDescent="0.3">
      <c r="A281" s="9"/>
      <c r="B281" s="60"/>
      <c r="C281" s="9" t="s">
        <v>109</v>
      </c>
      <c r="D281" s="87">
        <v>0</v>
      </c>
      <c r="E281" s="87">
        <v>2131899</v>
      </c>
      <c r="F281" s="82">
        <f t="shared" si="7"/>
        <v>2131899</v>
      </c>
    </row>
    <row r="282" spans="1:6" s="75" customFormat="1" ht="10.5" x14ac:dyDescent="0.25">
      <c r="A282" s="22"/>
      <c r="D282" s="85"/>
      <c r="E282" s="85"/>
      <c r="F282" s="85"/>
    </row>
    <row r="283" spans="1:6" s="75" customFormat="1" ht="10.5" x14ac:dyDescent="0.25">
      <c r="A283" s="22"/>
      <c r="D283" s="85"/>
      <c r="E283" s="85"/>
      <c r="F283" s="85"/>
    </row>
    <row r="284" spans="1:6" s="75" customFormat="1" ht="15" x14ac:dyDescent="0.3">
      <c r="A284" s="11" t="s">
        <v>266</v>
      </c>
      <c r="B284" s="10" t="s">
        <v>129</v>
      </c>
      <c r="C284" s="11" t="s">
        <v>345</v>
      </c>
      <c r="D284" s="80"/>
      <c r="E284" s="80"/>
      <c r="F284" s="80"/>
    </row>
    <row r="285" spans="1:6" s="75" customFormat="1" ht="15" x14ac:dyDescent="0.3">
      <c r="A285" s="11"/>
      <c r="B285" s="10"/>
      <c r="C285" s="11" t="s">
        <v>346</v>
      </c>
      <c r="D285" s="80"/>
      <c r="E285" s="80"/>
      <c r="F285" s="80"/>
    </row>
    <row r="286" spans="1:6" s="75" customFormat="1" ht="15" x14ac:dyDescent="0.3">
      <c r="A286" s="11"/>
      <c r="B286" s="10"/>
      <c r="C286" s="11" t="s">
        <v>347</v>
      </c>
      <c r="D286" s="80"/>
      <c r="E286" s="80"/>
      <c r="F286" s="80"/>
    </row>
    <row r="287" spans="1:6" s="75" customFormat="1" ht="10.5" x14ac:dyDescent="0.25">
      <c r="A287" s="22"/>
      <c r="B287" s="76"/>
      <c r="D287" s="85"/>
      <c r="E287" s="85"/>
      <c r="F287" s="85"/>
    </row>
    <row r="288" spans="1:6" s="75" customFormat="1" ht="14" x14ac:dyDescent="0.3">
      <c r="A288" s="5"/>
      <c r="B288" s="5"/>
      <c r="C288" s="8" t="s">
        <v>73</v>
      </c>
      <c r="D288" s="84">
        <f>SUM(D289:D289)</f>
        <v>1964150</v>
      </c>
      <c r="E288" s="84">
        <f>SUM(E289:E289)</f>
        <v>0</v>
      </c>
      <c r="F288" s="84">
        <f>SUM(F289:F289)</f>
        <v>1964150</v>
      </c>
    </row>
    <row r="289" spans="1:6" s="75" customFormat="1" x14ac:dyDescent="0.3">
      <c r="A289" s="3"/>
      <c r="B289" s="3"/>
      <c r="C289" s="44" t="s">
        <v>144</v>
      </c>
      <c r="D289" s="81">
        <v>1964150</v>
      </c>
      <c r="E289" s="81"/>
      <c r="F289" s="81">
        <f>D289+E289</f>
        <v>1964150</v>
      </c>
    </row>
    <row r="290" spans="1:6" s="75" customFormat="1" ht="14" x14ac:dyDescent="0.3">
      <c r="A290" s="5"/>
      <c r="B290" s="5"/>
      <c r="C290" s="5" t="s">
        <v>3</v>
      </c>
      <c r="D290" s="84">
        <f t="shared" ref="D290:F291" si="8">D291</f>
        <v>1964150</v>
      </c>
      <c r="E290" s="84">
        <f t="shared" si="8"/>
        <v>0</v>
      </c>
      <c r="F290" s="84">
        <f t="shared" si="8"/>
        <v>1964150</v>
      </c>
    </row>
    <row r="291" spans="1:6" s="75" customFormat="1" ht="14" x14ac:dyDescent="0.3">
      <c r="A291" s="9"/>
      <c r="B291" s="9"/>
      <c r="C291" s="9" t="s">
        <v>2</v>
      </c>
      <c r="D291" s="82">
        <f t="shared" si="8"/>
        <v>1964150</v>
      </c>
      <c r="E291" s="82">
        <f t="shared" si="8"/>
        <v>0</v>
      </c>
      <c r="F291" s="82">
        <f t="shared" si="8"/>
        <v>1964150</v>
      </c>
    </row>
    <row r="292" spans="1:6" s="75" customFormat="1" x14ac:dyDescent="0.3">
      <c r="A292" s="3"/>
      <c r="B292" s="3"/>
      <c r="C292" s="3" t="s">
        <v>110</v>
      </c>
      <c r="D292" s="81">
        <v>1964150</v>
      </c>
      <c r="E292" s="81"/>
      <c r="F292" s="81">
        <f>D292+E292</f>
        <v>1964150</v>
      </c>
    </row>
    <row r="293" spans="1:6" s="75" customFormat="1" ht="10.5" x14ac:dyDescent="0.25">
      <c r="A293" s="22"/>
      <c r="D293" s="85"/>
      <c r="E293" s="85"/>
      <c r="F293" s="85"/>
    </row>
    <row r="294" spans="1:6" s="75" customFormat="1" ht="10.5" x14ac:dyDescent="0.25">
      <c r="A294" s="22"/>
      <c r="D294" s="85"/>
      <c r="E294" s="85"/>
      <c r="F294" s="85"/>
    </row>
    <row r="295" spans="1:6" s="75" customFormat="1" ht="10.5" x14ac:dyDescent="0.25">
      <c r="A295" s="22"/>
      <c r="D295" s="85"/>
      <c r="E295" s="85"/>
      <c r="F295" s="85"/>
    </row>
    <row r="296" spans="1:6" s="75" customFormat="1" ht="10.5" x14ac:dyDescent="0.25">
      <c r="A296" s="22"/>
      <c r="D296" s="85"/>
      <c r="E296" s="85"/>
      <c r="F296" s="85"/>
    </row>
    <row r="297" spans="1:6" s="75" customFormat="1" ht="10.5" x14ac:dyDescent="0.25">
      <c r="A297" s="22"/>
      <c r="D297" s="85"/>
      <c r="E297" s="85"/>
      <c r="F297" s="85"/>
    </row>
    <row r="298" spans="1:6" s="75" customFormat="1" ht="10.5" x14ac:dyDescent="0.25">
      <c r="A298" s="22"/>
      <c r="D298" s="85"/>
      <c r="E298" s="85"/>
      <c r="F298" s="85"/>
    </row>
    <row r="299" spans="1:6" s="75" customFormat="1" ht="10.5" x14ac:dyDescent="0.25">
      <c r="A299" s="22"/>
      <c r="D299" s="85"/>
      <c r="E299" s="85"/>
      <c r="F299" s="85"/>
    </row>
    <row r="300" spans="1:6" s="75" customFormat="1" ht="10.5" x14ac:dyDescent="0.25">
      <c r="A300" s="22"/>
      <c r="D300" s="85"/>
      <c r="E300" s="85"/>
      <c r="F300" s="85"/>
    </row>
    <row r="301" spans="1:6" ht="15" x14ac:dyDescent="0.3">
      <c r="A301" s="11" t="s">
        <v>36</v>
      </c>
      <c r="B301" s="10" t="s">
        <v>135</v>
      </c>
      <c r="C301" s="11" t="s">
        <v>70</v>
      </c>
      <c r="D301" s="80"/>
      <c r="E301" s="80"/>
      <c r="F301" s="80"/>
    </row>
    <row r="302" spans="1:6" s="22" customFormat="1" ht="10.5" x14ac:dyDescent="0.25">
      <c r="A302" s="112"/>
      <c r="B302" s="113"/>
      <c r="C302" s="112"/>
      <c r="D302" s="133"/>
      <c r="E302" s="133"/>
      <c r="F302" s="133"/>
    </row>
    <row r="303" spans="1:6" ht="14" x14ac:dyDescent="0.3">
      <c r="A303" s="5"/>
      <c r="B303" s="5"/>
      <c r="C303" s="8" t="s">
        <v>73</v>
      </c>
      <c r="D303" s="84">
        <f>D304</f>
        <v>249018</v>
      </c>
      <c r="E303" s="84">
        <f>E304</f>
        <v>18200</v>
      </c>
      <c r="F303" s="84">
        <f>F304</f>
        <v>267218</v>
      </c>
    </row>
    <row r="304" spans="1:6" x14ac:dyDescent="0.3">
      <c r="C304" s="3" t="s">
        <v>144</v>
      </c>
      <c r="D304" s="81">
        <v>249018</v>
      </c>
      <c r="E304" s="81">
        <v>18200</v>
      </c>
      <c r="F304" s="81">
        <f>D304+E304</f>
        <v>267218</v>
      </c>
    </row>
    <row r="305" spans="1:6" ht="14" x14ac:dyDescent="0.3">
      <c r="A305" s="5"/>
      <c r="B305" s="5"/>
      <c r="C305" s="5" t="s">
        <v>3</v>
      </c>
      <c r="D305" s="84">
        <f t="shared" ref="D305:F306" si="9">D306</f>
        <v>249018</v>
      </c>
      <c r="E305" s="84">
        <f t="shared" si="9"/>
        <v>18200</v>
      </c>
      <c r="F305" s="84">
        <f t="shared" si="9"/>
        <v>267218</v>
      </c>
    </row>
    <row r="306" spans="1:6" ht="14" x14ac:dyDescent="0.3">
      <c r="A306" s="9"/>
      <c r="B306" s="9"/>
      <c r="C306" s="9" t="s">
        <v>2</v>
      </c>
      <c r="D306" s="82">
        <f t="shared" si="9"/>
        <v>249018</v>
      </c>
      <c r="E306" s="82">
        <f t="shared" si="9"/>
        <v>18200</v>
      </c>
      <c r="F306" s="82">
        <f t="shared" si="9"/>
        <v>267218</v>
      </c>
    </row>
    <row r="307" spans="1:6" x14ac:dyDescent="0.3">
      <c r="C307" s="3" t="s">
        <v>1</v>
      </c>
      <c r="D307" s="81">
        <v>249018</v>
      </c>
      <c r="E307" s="81">
        <v>18200</v>
      </c>
      <c r="F307" s="81">
        <f>D307+E307</f>
        <v>267218</v>
      </c>
    </row>
    <row r="308" spans="1:6" s="75" customFormat="1" ht="10.5" x14ac:dyDescent="0.25">
      <c r="A308" s="22"/>
      <c r="D308" s="85"/>
      <c r="E308" s="85"/>
      <c r="F308" s="85"/>
    </row>
    <row r="309" spans="1:6" ht="15" x14ac:dyDescent="0.3">
      <c r="A309" s="11" t="s">
        <v>246</v>
      </c>
      <c r="B309" s="10" t="s">
        <v>247</v>
      </c>
      <c r="C309" s="11" t="s">
        <v>348</v>
      </c>
      <c r="D309" s="80"/>
      <c r="E309" s="80"/>
      <c r="F309" s="80"/>
    </row>
    <row r="310" spans="1:6" ht="15" x14ac:dyDescent="0.3">
      <c r="A310" s="11"/>
      <c r="B310" s="10"/>
      <c r="C310" s="11" t="s">
        <v>349</v>
      </c>
      <c r="D310" s="80"/>
      <c r="E310" s="80"/>
      <c r="F310" s="80"/>
    </row>
    <row r="311" spans="1:6" s="75" customFormat="1" ht="10.5" x14ac:dyDescent="0.25">
      <c r="A311" s="22"/>
      <c r="B311" s="76"/>
      <c r="D311" s="85"/>
      <c r="E311" s="85"/>
      <c r="F311" s="85"/>
    </row>
    <row r="312" spans="1:6" ht="14" x14ac:dyDescent="0.3">
      <c r="A312" s="5"/>
      <c r="B312" s="5"/>
      <c r="C312" s="8" t="s">
        <v>73</v>
      </c>
      <c r="D312" s="84">
        <f>D313</f>
        <v>80000</v>
      </c>
      <c r="E312" s="84">
        <f>E313</f>
        <v>0</v>
      </c>
      <c r="F312" s="84">
        <f>F313</f>
        <v>80000</v>
      </c>
    </row>
    <row r="313" spans="1:6" x14ac:dyDescent="0.3">
      <c r="C313" s="3" t="s">
        <v>144</v>
      </c>
      <c r="D313" s="81">
        <v>80000</v>
      </c>
      <c r="E313" s="81"/>
      <c r="F313" s="81">
        <f>D313+E313</f>
        <v>80000</v>
      </c>
    </row>
    <row r="314" spans="1:6" ht="14" x14ac:dyDescent="0.3">
      <c r="A314" s="5"/>
      <c r="B314" s="5"/>
      <c r="C314" s="5" t="s">
        <v>3</v>
      </c>
      <c r="D314" s="84">
        <f t="shared" ref="D314:F315" si="10">D315</f>
        <v>80000</v>
      </c>
      <c r="E314" s="84">
        <f t="shared" si="10"/>
        <v>0</v>
      </c>
      <c r="F314" s="84">
        <f t="shared" si="10"/>
        <v>80000</v>
      </c>
    </row>
    <row r="315" spans="1:6" ht="14" x14ac:dyDescent="0.3">
      <c r="A315" s="9"/>
      <c r="B315" s="9"/>
      <c r="C315" s="9" t="s">
        <v>2</v>
      </c>
      <c r="D315" s="82">
        <f t="shared" si="10"/>
        <v>80000</v>
      </c>
      <c r="E315" s="82">
        <f t="shared" si="10"/>
        <v>0</v>
      </c>
      <c r="F315" s="82">
        <f t="shared" si="10"/>
        <v>80000</v>
      </c>
    </row>
    <row r="316" spans="1:6" x14ac:dyDescent="0.3">
      <c r="C316" s="3" t="s">
        <v>113</v>
      </c>
      <c r="D316" s="81">
        <v>80000</v>
      </c>
      <c r="E316" s="81"/>
      <c r="F316" s="81">
        <f>D316+E316</f>
        <v>80000</v>
      </c>
    </row>
    <row r="317" spans="1:6" s="75" customFormat="1" ht="10.5" x14ac:dyDescent="0.25">
      <c r="A317" s="22"/>
      <c r="D317" s="85"/>
      <c r="E317" s="85"/>
      <c r="F317" s="85"/>
    </row>
    <row r="318" spans="1:6" s="75" customFormat="1" ht="15" x14ac:dyDescent="0.3">
      <c r="A318" s="11" t="s">
        <v>269</v>
      </c>
      <c r="B318" s="10" t="s">
        <v>129</v>
      </c>
      <c r="C318" s="11" t="s">
        <v>302</v>
      </c>
      <c r="D318" s="80"/>
      <c r="E318" s="80"/>
      <c r="F318" s="80"/>
    </row>
    <row r="319" spans="1:6" s="75" customFormat="1" ht="10.5" x14ac:dyDescent="0.25">
      <c r="A319" s="22"/>
      <c r="B319" s="76"/>
      <c r="D319" s="85"/>
      <c r="E319" s="85"/>
      <c r="F319" s="85"/>
    </row>
    <row r="320" spans="1:6" s="75" customFormat="1" ht="14" x14ac:dyDescent="0.3">
      <c r="A320" s="5"/>
      <c r="B320" s="5"/>
      <c r="C320" s="8" t="s">
        <v>73</v>
      </c>
      <c r="D320" s="84">
        <f>D321</f>
        <v>1120983</v>
      </c>
      <c r="E320" s="84">
        <f>E321</f>
        <v>0</v>
      </c>
      <c r="F320" s="84">
        <f>F321</f>
        <v>1120983</v>
      </c>
    </row>
    <row r="321" spans="1:6" s="75" customFormat="1" x14ac:dyDescent="0.3">
      <c r="A321" s="3"/>
      <c r="B321" s="3"/>
      <c r="C321" s="3" t="s">
        <v>144</v>
      </c>
      <c r="D321" s="81">
        <v>1120983</v>
      </c>
      <c r="E321" s="81"/>
      <c r="F321" s="81">
        <f>D321+E321</f>
        <v>1120983</v>
      </c>
    </row>
    <row r="322" spans="1:6" s="75" customFormat="1" ht="14" x14ac:dyDescent="0.3">
      <c r="A322" s="5"/>
      <c r="B322" s="5"/>
      <c r="C322" s="5" t="s">
        <v>3</v>
      </c>
      <c r="D322" s="84">
        <f>D323</f>
        <v>1120983</v>
      </c>
      <c r="E322" s="84">
        <f>E323</f>
        <v>0</v>
      </c>
      <c r="F322" s="84">
        <f>F323</f>
        <v>1120983</v>
      </c>
    </row>
    <row r="323" spans="1:6" ht="14" x14ac:dyDescent="0.3">
      <c r="A323" s="9"/>
      <c r="B323" s="9"/>
      <c r="C323" s="9" t="s">
        <v>109</v>
      </c>
      <c r="D323" s="82">
        <v>1120983</v>
      </c>
      <c r="E323" s="82"/>
      <c r="F323" s="82">
        <f>D323+E323</f>
        <v>1120983</v>
      </c>
    </row>
    <row r="324" spans="1:6" s="75" customFormat="1" ht="10.5" x14ac:dyDescent="0.25">
      <c r="A324" s="22"/>
      <c r="D324" s="85"/>
      <c r="E324" s="85"/>
      <c r="F324" s="85"/>
    </row>
    <row r="325" spans="1:6" ht="15" x14ac:dyDescent="0.3">
      <c r="A325" s="13" t="s">
        <v>308</v>
      </c>
      <c r="B325" s="10" t="s">
        <v>129</v>
      </c>
      <c r="C325" s="13" t="s">
        <v>307</v>
      </c>
      <c r="D325" s="91"/>
      <c r="E325" s="91"/>
      <c r="F325" s="91"/>
    </row>
    <row r="326" spans="1:6" s="75" customFormat="1" ht="10.5" x14ac:dyDescent="0.25">
      <c r="A326" s="57"/>
      <c r="B326" s="76"/>
      <c r="C326" s="104"/>
      <c r="D326" s="158"/>
      <c r="E326" s="158"/>
      <c r="F326" s="158"/>
    </row>
    <row r="327" spans="1:6" ht="14" x14ac:dyDescent="0.3">
      <c r="A327" s="8"/>
      <c r="B327" s="8"/>
      <c r="C327" s="8" t="s">
        <v>73</v>
      </c>
      <c r="D327" s="126">
        <f>D328</f>
        <v>180000</v>
      </c>
      <c r="E327" s="126">
        <f>E328</f>
        <v>0</v>
      </c>
      <c r="F327" s="126">
        <f>F328</f>
        <v>180000</v>
      </c>
    </row>
    <row r="328" spans="1:6" x14ac:dyDescent="0.3">
      <c r="A328" s="7"/>
      <c r="B328" s="7"/>
      <c r="C328" s="7" t="s">
        <v>144</v>
      </c>
      <c r="D328" s="127">
        <v>180000</v>
      </c>
      <c r="E328" s="127"/>
      <c r="F328" s="81">
        <f>D328+E328</f>
        <v>180000</v>
      </c>
    </row>
    <row r="329" spans="1:6" s="22" customFormat="1" ht="14" x14ac:dyDescent="0.3">
      <c r="A329" s="5"/>
      <c r="B329" s="14"/>
      <c r="C329" s="5" t="s">
        <v>3</v>
      </c>
      <c r="D329" s="96">
        <f>D330+D333</f>
        <v>180000</v>
      </c>
      <c r="E329" s="96">
        <f>E330+E333</f>
        <v>0</v>
      </c>
      <c r="F329" s="96">
        <f>F330+F333</f>
        <v>180000</v>
      </c>
    </row>
    <row r="330" spans="1:6" s="22" customFormat="1" ht="14" x14ac:dyDescent="0.3">
      <c r="A330" s="9"/>
      <c r="B330" s="60"/>
      <c r="C330" s="9" t="s">
        <v>2</v>
      </c>
      <c r="D330" s="87">
        <f>D331+D332</f>
        <v>55000</v>
      </c>
      <c r="E330" s="87">
        <f>E331+E332</f>
        <v>0</v>
      </c>
      <c r="F330" s="87">
        <f>F331+F332</f>
        <v>55000</v>
      </c>
    </row>
    <row r="331" spans="1:6" s="22" customFormat="1" x14ac:dyDescent="0.3">
      <c r="A331" s="3"/>
      <c r="B331" s="15"/>
      <c r="C331" s="3" t="s">
        <v>1</v>
      </c>
      <c r="D331" s="79">
        <v>30000</v>
      </c>
      <c r="E331" s="79"/>
      <c r="F331" s="81">
        <f>D331+E331</f>
        <v>30000</v>
      </c>
    </row>
    <row r="332" spans="1:6" s="22" customFormat="1" x14ac:dyDescent="0.3">
      <c r="A332" s="3"/>
      <c r="B332" s="15"/>
      <c r="C332" s="44" t="s">
        <v>110</v>
      </c>
      <c r="D332" s="79">
        <v>25000</v>
      </c>
      <c r="E332" s="79"/>
      <c r="F332" s="81">
        <f>D332+E332</f>
        <v>25000</v>
      </c>
    </row>
    <row r="333" spans="1:6" s="22" customFormat="1" ht="14" x14ac:dyDescent="0.3">
      <c r="A333" s="9"/>
      <c r="B333" s="60"/>
      <c r="C333" s="9" t="s">
        <v>109</v>
      </c>
      <c r="D333" s="87">
        <v>125000</v>
      </c>
      <c r="E333" s="87"/>
      <c r="F333" s="82">
        <f>D333+E333</f>
        <v>125000</v>
      </c>
    </row>
    <row r="334" spans="1:6" s="75" customFormat="1" ht="10.5" x14ac:dyDescent="0.25">
      <c r="A334" s="22"/>
      <c r="D334" s="85"/>
      <c r="E334" s="85"/>
      <c r="F334" s="85"/>
    </row>
    <row r="335" spans="1:6" ht="15" x14ac:dyDescent="0.3">
      <c r="A335" s="11" t="s">
        <v>74</v>
      </c>
      <c r="B335" s="10" t="s">
        <v>131</v>
      </c>
      <c r="C335" s="11" t="s">
        <v>243</v>
      </c>
      <c r="D335" s="80"/>
      <c r="E335" s="80"/>
      <c r="F335" s="80"/>
    </row>
    <row r="336" spans="1:6" s="75" customFormat="1" ht="10.5" x14ac:dyDescent="0.25">
      <c r="A336" s="22"/>
      <c r="B336" s="76"/>
      <c r="D336" s="85"/>
      <c r="E336" s="85"/>
      <c r="F336" s="85"/>
    </row>
    <row r="337" spans="1:6" ht="14" x14ac:dyDescent="0.3">
      <c r="A337" s="5"/>
      <c r="B337" s="5"/>
      <c r="C337" s="5" t="s">
        <v>73</v>
      </c>
      <c r="D337" s="84">
        <f>D338+D339</f>
        <v>93578</v>
      </c>
      <c r="E337" s="84">
        <f>E338+E339</f>
        <v>1077659</v>
      </c>
      <c r="F337" s="84">
        <f>F338+F339</f>
        <v>1171237</v>
      </c>
    </row>
    <row r="338" spans="1:6" x14ac:dyDescent="0.3">
      <c r="C338" s="3" t="s">
        <v>144</v>
      </c>
      <c r="D338" s="81">
        <v>93578</v>
      </c>
      <c r="E338" s="81">
        <v>1064</v>
      </c>
      <c r="F338" s="81">
        <f>D338+E338</f>
        <v>94642</v>
      </c>
    </row>
    <row r="339" spans="1:6" x14ac:dyDescent="0.3">
      <c r="C339" s="42" t="s">
        <v>223</v>
      </c>
      <c r="D339" s="79">
        <v>0</v>
      </c>
      <c r="E339" s="79">
        <v>1076595</v>
      </c>
      <c r="F339" s="81">
        <f>D339+E339</f>
        <v>1076595</v>
      </c>
    </row>
    <row r="340" spans="1:6" ht="14" x14ac:dyDescent="0.3">
      <c r="A340" s="5"/>
      <c r="B340" s="5"/>
      <c r="C340" s="5" t="s">
        <v>3</v>
      </c>
      <c r="D340" s="84">
        <f t="shared" ref="D340:F341" si="11">D341</f>
        <v>93578</v>
      </c>
      <c r="E340" s="84">
        <f t="shared" si="11"/>
        <v>1077659</v>
      </c>
      <c r="F340" s="84">
        <f t="shared" si="11"/>
        <v>1171237</v>
      </c>
    </row>
    <row r="341" spans="1:6" ht="14" x14ac:dyDescent="0.3">
      <c r="A341" s="9"/>
      <c r="B341" s="9"/>
      <c r="C341" s="9" t="s">
        <v>2</v>
      </c>
      <c r="D341" s="82">
        <f t="shared" si="11"/>
        <v>93578</v>
      </c>
      <c r="E341" s="82">
        <f t="shared" si="11"/>
        <v>1077659</v>
      </c>
      <c r="F341" s="82">
        <f t="shared" si="11"/>
        <v>1171237</v>
      </c>
    </row>
    <row r="342" spans="1:6" x14ac:dyDescent="0.3">
      <c r="C342" s="3" t="s">
        <v>6</v>
      </c>
      <c r="D342" s="81">
        <v>93578</v>
      </c>
      <c r="E342" s="81">
        <v>1077659</v>
      </c>
      <c r="F342" s="81">
        <f>D342+E342</f>
        <v>1171237</v>
      </c>
    </row>
    <row r="343" spans="1:6" x14ac:dyDescent="0.3">
      <c r="C343" s="20" t="s">
        <v>141</v>
      </c>
      <c r="D343" s="81">
        <v>81726</v>
      </c>
      <c r="E343" s="81">
        <v>986594</v>
      </c>
      <c r="F343" s="81">
        <f>D343+E343</f>
        <v>1068320</v>
      </c>
    </row>
    <row r="344" spans="1:6" x14ac:dyDescent="0.3">
      <c r="C344" s="55" t="s">
        <v>145</v>
      </c>
      <c r="D344" s="81">
        <v>64302</v>
      </c>
      <c r="E344" s="81">
        <v>798602</v>
      </c>
      <c r="F344" s="81">
        <f>D344+E344</f>
        <v>862904</v>
      </c>
    </row>
    <row r="345" spans="1:6" s="75" customFormat="1" ht="10.5" x14ac:dyDescent="0.25">
      <c r="A345" s="22"/>
      <c r="D345" s="85"/>
      <c r="E345" s="85"/>
      <c r="F345" s="85"/>
    </row>
    <row r="346" spans="1:6" ht="15" x14ac:dyDescent="0.3">
      <c r="A346" s="13" t="s">
        <v>78</v>
      </c>
      <c r="B346" s="45"/>
      <c r="C346" s="13" t="s">
        <v>79</v>
      </c>
      <c r="D346" s="91"/>
      <c r="E346" s="91"/>
      <c r="F346" s="91"/>
    </row>
    <row r="347" spans="1:6" ht="14" x14ac:dyDescent="0.3">
      <c r="A347" s="8"/>
      <c r="B347" s="8"/>
      <c r="C347" s="8" t="s">
        <v>73</v>
      </c>
      <c r="D347" s="126">
        <f>D348+D349</f>
        <v>91554417</v>
      </c>
      <c r="E347" s="126">
        <f>E348+E349</f>
        <v>-22318403</v>
      </c>
      <c r="F347" s="126">
        <f>F348+F349</f>
        <v>69236014</v>
      </c>
    </row>
    <row r="348" spans="1:6" x14ac:dyDescent="0.3">
      <c r="A348" s="7"/>
      <c r="B348" s="7"/>
      <c r="C348" s="7" t="s">
        <v>144</v>
      </c>
      <c r="D348" s="127">
        <v>75839412</v>
      </c>
      <c r="E348" s="127">
        <v>-19044429</v>
      </c>
      <c r="F348" s="81">
        <f>D348+E348</f>
        <v>56794983</v>
      </c>
    </row>
    <row r="349" spans="1:6" s="42" customFormat="1" x14ac:dyDescent="0.3">
      <c r="A349" s="3"/>
      <c r="C349" s="42" t="s">
        <v>223</v>
      </c>
      <c r="D349" s="79">
        <v>15715005</v>
      </c>
      <c r="E349" s="79">
        <f>478522-3752496</f>
        <v>-3273974</v>
      </c>
      <c r="F349" s="81">
        <f>D349+E349</f>
        <v>12441031</v>
      </c>
    </row>
    <row r="350" spans="1:6" ht="14" x14ac:dyDescent="0.3">
      <c r="A350" s="8"/>
      <c r="B350" s="8"/>
      <c r="C350" s="8" t="s">
        <v>3</v>
      </c>
      <c r="D350" s="126">
        <f>D351</f>
        <v>91554417</v>
      </c>
      <c r="E350" s="126">
        <f>E351</f>
        <v>-22318403</v>
      </c>
      <c r="F350" s="126">
        <f>F351</f>
        <v>69236014</v>
      </c>
    </row>
    <row r="351" spans="1:6" ht="14" x14ac:dyDescent="0.3">
      <c r="A351" s="9"/>
      <c r="B351" s="9"/>
      <c r="C351" s="9" t="s">
        <v>109</v>
      </c>
      <c r="D351" s="82">
        <v>91554417</v>
      </c>
      <c r="E351" s="82">
        <v>-22318403</v>
      </c>
      <c r="F351" s="82">
        <f>D351+E351</f>
        <v>69236014</v>
      </c>
    </row>
    <row r="352" spans="1:6" s="75" customFormat="1" ht="10.5" x14ac:dyDescent="0.25">
      <c r="A352" s="22"/>
      <c r="D352" s="85"/>
      <c r="E352" s="85"/>
      <c r="F352" s="85"/>
    </row>
    <row r="353" spans="1:6" ht="15" x14ac:dyDescent="0.3">
      <c r="A353" s="11" t="s">
        <v>58</v>
      </c>
      <c r="B353" s="45" t="s">
        <v>208</v>
      </c>
      <c r="C353" s="13" t="s">
        <v>350</v>
      </c>
      <c r="D353" s="80"/>
      <c r="E353" s="80"/>
      <c r="F353" s="80"/>
    </row>
    <row r="354" spans="1:6" ht="15" x14ac:dyDescent="0.3">
      <c r="A354" s="11"/>
      <c r="B354" s="45"/>
      <c r="C354" s="13" t="s">
        <v>351</v>
      </c>
      <c r="D354" s="80"/>
      <c r="E354" s="80"/>
      <c r="F354" s="80"/>
    </row>
    <row r="355" spans="1:6" ht="15" x14ac:dyDescent="0.3">
      <c r="A355" s="11"/>
      <c r="B355" s="45"/>
      <c r="C355" s="13" t="s">
        <v>352</v>
      </c>
      <c r="D355" s="80"/>
      <c r="E355" s="80"/>
      <c r="F355" s="80"/>
    </row>
    <row r="356" spans="1:6" s="75" customFormat="1" ht="10.5" x14ac:dyDescent="0.25">
      <c r="A356" s="22"/>
      <c r="B356" s="157"/>
      <c r="C356" s="104"/>
      <c r="D356" s="85"/>
      <c r="E356" s="85"/>
      <c r="F356" s="85"/>
    </row>
    <row r="357" spans="1:6" ht="14" x14ac:dyDescent="0.3">
      <c r="A357" s="5"/>
      <c r="B357" s="8"/>
      <c r="C357" s="8" t="s">
        <v>73</v>
      </c>
      <c r="D357" s="84">
        <f>D358</f>
        <v>1232595</v>
      </c>
      <c r="E357" s="84">
        <f>E358</f>
        <v>8334</v>
      </c>
      <c r="F357" s="84">
        <f>F358</f>
        <v>1240929</v>
      </c>
    </row>
    <row r="358" spans="1:6" x14ac:dyDescent="0.3">
      <c r="B358" s="7"/>
      <c r="C358" s="7" t="s">
        <v>144</v>
      </c>
      <c r="D358" s="81">
        <v>1232595</v>
      </c>
      <c r="E358" s="81">
        <v>8334</v>
      </c>
      <c r="F358" s="81">
        <f>D358+E358</f>
        <v>1240929</v>
      </c>
    </row>
    <row r="359" spans="1:6" ht="14" x14ac:dyDescent="0.3">
      <c r="A359" s="5"/>
      <c r="B359" s="8"/>
      <c r="C359" s="8" t="s">
        <v>3</v>
      </c>
      <c r="D359" s="84">
        <f>D360</f>
        <v>1232595</v>
      </c>
      <c r="E359" s="84">
        <f>E360</f>
        <v>8334</v>
      </c>
      <c r="F359" s="84">
        <f>F360</f>
        <v>1240929</v>
      </c>
    </row>
    <row r="360" spans="1:6" ht="14" x14ac:dyDescent="0.3">
      <c r="A360" s="30"/>
      <c r="B360" s="9"/>
      <c r="C360" s="9" t="s">
        <v>109</v>
      </c>
      <c r="D360" s="82">
        <v>1232595</v>
      </c>
      <c r="E360" s="82">
        <v>8334</v>
      </c>
      <c r="F360" s="82">
        <f>D360+E360</f>
        <v>1240929</v>
      </c>
    </row>
    <row r="361" spans="1:6" s="75" customFormat="1" ht="10.5" x14ac:dyDescent="0.25">
      <c r="A361" s="22"/>
      <c r="D361" s="85"/>
      <c r="E361" s="85"/>
      <c r="F361" s="85"/>
    </row>
    <row r="362" spans="1:6" ht="15" x14ac:dyDescent="0.3">
      <c r="A362" s="11" t="s">
        <v>63</v>
      </c>
      <c r="B362" s="10" t="s">
        <v>129</v>
      </c>
      <c r="C362" s="11" t="s">
        <v>353</v>
      </c>
      <c r="D362" s="80"/>
      <c r="E362" s="80"/>
      <c r="F362" s="80"/>
    </row>
    <row r="363" spans="1:6" ht="15" x14ac:dyDescent="0.3">
      <c r="A363" s="11"/>
      <c r="B363" s="10"/>
      <c r="C363" s="11" t="s">
        <v>355</v>
      </c>
      <c r="D363" s="80"/>
      <c r="E363" s="80"/>
      <c r="F363" s="80"/>
    </row>
    <row r="364" spans="1:6" ht="15" x14ac:dyDescent="0.3">
      <c r="A364" s="11"/>
      <c r="B364" s="10"/>
      <c r="C364" s="11" t="s">
        <v>354</v>
      </c>
      <c r="D364" s="80"/>
      <c r="E364" s="80"/>
      <c r="F364" s="80"/>
    </row>
    <row r="365" spans="1:6" s="75" customFormat="1" ht="10.5" x14ac:dyDescent="0.25">
      <c r="A365" s="22"/>
      <c r="B365" s="76"/>
      <c r="D365" s="85"/>
      <c r="E365" s="85"/>
      <c r="F365" s="85"/>
    </row>
    <row r="366" spans="1:6" ht="14" x14ac:dyDescent="0.3">
      <c r="A366" s="5"/>
      <c r="B366" s="5"/>
      <c r="C366" s="8" t="s">
        <v>73</v>
      </c>
      <c r="D366" s="84">
        <f>D367</f>
        <v>507391</v>
      </c>
      <c r="E366" s="84">
        <f>E367</f>
        <v>143322</v>
      </c>
      <c r="F366" s="84">
        <f>F367</f>
        <v>650713</v>
      </c>
    </row>
    <row r="367" spans="1:6" x14ac:dyDescent="0.3">
      <c r="C367" s="3" t="s">
        <v>144</v>
      </c>
      <c r="D367" s="81">
        <v>507391</v>
      </c>
      <c r="E367" s="81">
        <v>143322</v>
      </c>
      <c r="F367" s="81">
        <f>D367+E367</f>
        <v>650713</v>
      </c>
    </row>
    <row r="368" spans="1:6" ht="14" x14ac:dyDescent="0.3">
      <c r="A368" s="5"/>
      <c r="B368" s="5"/>
      <c r="C368" s="5" t="s">
        <v>3</v>
      </c>
      <c r="D368" s="84">
        <f>D369+D371</f>
        <v>507391</v>
      </c>
      <c r="E368" s="84">
        <f>E369+E371</f>
        <v>143322</v>
      </c>
      <c r="F368" s="84">
        <f>F369+F371</f>
        <v>650713</v>
      </c>
    </row>
    <row r="369" spans="1:6" ht="14" x14ac:dyDescent="0.3">
      <c r="A369" s="9"/>
      <c r="B369" s="9"/>
      <c r="C369" s="9" t="s">
        <v>2</v>
      </c>
      <c r="D369" s="82">
        <f>D370</f>
        <v>393561</v>
      </c>
      <c r="E369" s="82">
        <f>E370</f>
        <v>257152</v>
      </c>
      <c r="F369" s="82">
        <f>F370</f>
        <v>650713</v>
      </c>
    </row>
    <row r="370" spans="1:6" x14ac:dyDescent="0.3">
      <c r="C370" s="3" t="s">
        <v>1</v>
      </c>
      <c r="D370" s="81">
        <v>393561</v>
      </c>
      <c r="E370" s="81">
        <f>113830+143322</f>
        <v>257152</v>
      </c>
      <c r="F370" s="81">
        <f>D370+E370</f>
        <v>650713</v>
      </c>
    </row>
    <row r="371" spans="1:6" ht="14" x14ac:dyDescent="0.3">
      <c r="A371" s="30"/>
      <c r="B371" s="9"/>
      <c r="C371" s="9" t="s">
        <v>109</v>
      </c>
      <c r="D371" s="82">
        <v>113830</v>
      </c>
      <c r="E371" s="82">
        <v>-113830</v>
      </c>
      <c r="F371" s="82">
        <f>D371+E371</f>
        <v>0</v>
      </c>
    </row>
    <row r="372" spans="1:6" s="75" customFormat="1" ht="10.5" x14ac:dyDescent="0.25">
      <c r="A372" s="22"/>
      <c r="D372" s="85"/>
      <c r="E372" s="85"/>
      <c r="F372" s="85"/>
    </row>
    <row r="373" spans="1:6" s="11" customFormat="1" ht="15" x14ac:dyDescent="0.3">
      <c r="A373" s="11" t="s">
        <v>65</v>
      </c>
      <c r="B373" s="10" t="s">
        <v>136</v>
      </c>
      <c r="C373" s="11" t="s">
        <v>248</v>
      </c>
      <c r="D373" s="80"/>
      <c r="E373" s="80"/>
      <c r="F373" s="80"/>
    </row>
    <row r="374" spans="1:6" s="75" customFormat="1" ht="10.5" x14ac:dyDescent="0.25">
      <c r="A374" s="22"/>
      <c r="B374" s="76"/>
      <c r="D374" s="85"/>
      <c r="E374" s="85"/>
      <c r="F374" s="85"/>
    </row>
    <row r="375" spans="1:6" s="5" customFormat="1" ht="14" x14ac:dyDescent="0.3">
      <c r="C375" s="8" t="s">
        <v>73</v>
      </c>
      <c r="D375" s="84">
        <f>SUM(D376:D378)</f>
        <v>16906025</v>
      </c>
      <c r="E375" s="84">
        <f>SUM(E376:E378)</f>
        <v>-12566605</v>
      </c>
      <c r="F375" s="84">
        <f>SUM(F376:F378)</f>
        <v>4339420</v>
      </c>
    </row>
    <row r="376" spans="1:6" x14ac:dyDescent="0.3">
      <c r="C376" s="3" t="s">
        <v>144</v>
      </c>
      <c r="D376" s="81">
        <v>16825916</v>
      </c>
      <c r="E376" s="81">
        <f>-12436806-89449</f>
        <v>-12526255</v>
      </c>
      <c r="F376" s="81">
        <f>D376+E376</f>
        <v>4299661</v>
      </c>
    </row>
    <row r="377" spans="1:6" s="42" customFormat="1" x14ac:dyDescent="0.3">
      <c r="A377" s="3"/>
      <c r="C377" s="110" t="s">
        <v>223</v>
      </c>
      <c r="D377" s="79">
        <v>54309</v>
      </c>
      <c r="E377" s="79">
        <v>-18009</v>
      </c>
      <c r="F377" s="81">
        <f>D377+E377</f>
        <v>36300</v>
      </c>
    </row>
    <row r="378" spans="1:6" x14ac:dyDescent="0.3">
      <c r="C378" s="3" t="s">
        <v>142</v>
      </c>
      <c r="D378" s="81">
        <v>25800</v>
      </c>
      <c r="E378" s="81">
        <v>-22341</v>
      </c>
      <c r="F378" s="81">
        <f>D378+E378</f>
        <v>3459</v>
      </c>
    </row>
    <row r="379" spans="1:6" s="5" customFormat="1" ht="14" x14ac:dyDescent="0.3">
      <c r="C379" s="5" t="s">
        <v>3</v>
      </c>
      <c r="D379" s="84">
        <f>D380+D384</f>
        <v>16906025</v>
      </c>
      <c r="E379" s="84">
        <f>E380+E384</f>
        <v>-12566605</v>
      </c>
      <c r="F379" s="84">
        <f>F380+F384</f>
        <v>4339420</v>
      </c>
    </row>
    <row r="380" spans="1:6" s="9" customFormat="1" ht="14" x14ac:dyDescent="0.3">
      <c r="C380" s="9" t="s">
        <v>2</v>
      </c>
      <c r="D380" s="82">
        <f>D381</f>
        <v>14099005</v>
      </c>
      <c r="E380" s="82">
        <f>E381</f>
        <v>-10462923</v>
      </c>
      <c r="F380" s="82">
        <f>F381</f>
        <v>3636082</v>
      </c>
    </row>
    <row r="381" spans="1:6" x14ac:dyDescent="0.3">
      <c r="C381" s="3" t="s">
        <v>6</v>
      </c>
      <c r="D381" s="81">
        <v>14099005</v>
      </c>
      <c r="E381" s="81">
        <v>-10462923</v>
      </c>
      <c r="F381" s="81">
        <f>D381+E381</f>
        <v>3636082</v>
      </c>
    </row>
    <row r="382" spans="1:6" x14ac:dyDescent="0.3">
      <c r="C382" s="20" t="s">
        <v>141</v>
      </c>
      <c r="D382" s="81">
        <v>3406604</v>
      </c>
      <c r="E382" s="81">
        <v>-2492107</v>
      </c>
      <c r="F382" s="81">
        <f>D382+E382</f>
        <v>914497</v>
      </c>
    </row>
    <row r="383" spans="1:6" x14ac:dyDescent="0.3">
      <c r="C383" s="55" t="s">
        <v>145</v>
      </c>
      <c r="D383" s="81">
        <v>2661364</v>
      </c>
      <c r="E383" s="81">
        <v>-1967468</v>
      </c>
      <c r="F383" s="81">
        <f>D383+E383</f>
        <v>693896</v>
      </c>
    </row>
    <row r="384" spans="1:6" s="9" customFormat="1" ht="14" x14ac:dyDescent="0.3">
      <c r="C384" s="9" t="s">
        <v>109</v>
      </c>
      <c r="D384" s="82">
        <v>2807020</v>
      </c>
      <c r="E384" s="82">
        <v>-2103682</v>
      </c>
      <c r="F384" s="82">
        <f>D384+E384</f>
        <v>703338</v>
      </c>
    </row>
    <row r="385" spans="1:6" s="75" customFormat="1" ht="10.5" x14ac:dyDescent="0.25">
      <c r="A385" s="22"/>
      <c r="D385" s="85"/>
      <c r="E385" s="85"/>
      <c r="F385" s="85"/>
    </row>
    <row r="386" spans="1:6" s="75" customFormat="1" ht="10.5" x14ac:dyDescent="0.25">
      <c r="A386" s="22"/>
      <c r="D386" s="85"/>
      <c r="E386" s="85"/>
      <c r="F386" s="85"/>
    </row>
    <row r="387" spans="1:6" s="11" customFormat="1" ht="15" x14ac:dyDescent="0.3">
      <c r="A387" s="11" t="s">
        <v>80</v>
      </c>
      <c r="B387" s="97"/>
      <c r="C387" s="13" t="s">
        <v>96</v>
      </c>
      <c r="D387" s="80"/>
      <c r="E387" s="80"/>
      <c r="F387" s="80"/>
    </row>
    <row r="388" spans="1:6" s="112" customFormat="1" ht="10.5" x14ac:dyDescent="0.25">
      <c r="B388" s="169"/>
      <c r="C388" s="168"/>
      <c r="D388" s="133"/>
      <c r="E388" s="133"/>
      <c r="F388" s="133"/>
    </row>
    <row r="389" spans="1:6" s="5" customFormat="1" ht="14" x14ac:dyDescent="0.3">
      <c r="B389" s="8"/>
      <c r="C389" s="8" t="s">
        <v>73</v>
      </c>
      <c r="D389" s="84">
        <f>SUM(D390:D393)</f>
        <v>81410709</v>
      </c>
      <c r="E389" s="84">
        <f>SUM(E390:E393)</f>
        <v>-23929839</v>
      </c>
      <c r="F389" s="84">
        <f>SUM(F390:F393)</f>
        <v>57480870</v>
      </c>
    </row>
    <row r="390" spans="1:6" x14ac:dyDescent="0.3">
      <c r="B390" s="7"/>
      <c r="C390" s="3" t="s">
        <v>144</v>
      </c>
      <c r="D390" s="81">
        <v>46080901</v>
      </c>
      <c r="E390" s="81">
        <f>-8194329-5299590</f>
        <v>-13493919</v>
      </c>
      <c r="F390" s="81">
        <f>D390+E390</f>
        <v>32586982</v>
      </c>
    </row>
    <row r="391" spans="1:6" s="42" customFormat="1" x14ac:dyDescent="0.3">
      <c r="A391" s="3"/>
      <c r="B391" s="52"/>
      <c r="C391" s="42" t="s">
        <v>223</v>
      </c>
      <c r="D391" s="79">
        <v>34500902</v>
      </c>
      <c r="E391" s="79">
        <v>-10488188</v>
      </c>
      <c r="F391" s="81">
        <f>D391+E391</f>
        <v>24012714</v>
      </c>
    </row>
    <row r="392" spans="1:6" x14ac:dyDescent="0.3">
      <c r="C392" s="3" t="s">
        <v>142</v>
      </c>
      <c r="D392" s="81">
        <v>828906</v>
      </c>
      <c r="E392" s="81">
        <v>12658</v>
      </c>
      <c r="F392" s="81">
        <f>D392+E392</f>
        <v>841564</v>
      </c>
    </row>
    <row r="393" spans="1:6" x14ac:dyDescent="0.3">
      <c r="C393" s="3" t="s">
        <v>251</v>
      </c>
      <c r="D393" s="79">
        <v>0</v>
      </c>
      <c r="E393" s="79">
        <v>39610</v>
      </c>
      <c r="F393" s="81">
        <f>D393+E393</f>
        <v>39610</v>
      </c>
    </row>
    <row r="394" spans="1:6" s="5" customFormat="1" ht="14" x14ac:dyDescent="0.3">
      <c r="B394" s="8"/>
      <c r="C394" s="8" t="s">
        <v>3</v>
      </c>
      <c r="D394" s="84">
        <f>D395+D402+D403</f>
        <v>81410709</v>
      </c>
      <c r="E394" s="84">
        <f>E395+E402+E403</f>
        <v>-23929839</v>
      </c>
      <c r="F394" s="84">
        <f>F395+F402+F403</f>
        <v>57480870</v>
      </c>
    </row>
    <row r="395" spans="1:6" s="9" customFormat="1" ht="14" x14ac:dyDescent="0.3">
      <c r="B395" s="19"/>
      <c r="C395" s="9" t="s">
        <v>2</v>
      </c>
      <c r="D395" s="82">
        <f>D396+D401+D399+D400</f>
        <v>17120091</v>
      </c>
      <c r="E395" s="82">
        <f>E396+E401+E399+E400</f>
        <v>2761494</v>
      </c>
      <c r="F395" s="82">
        <f>F396+F401+F399+F400</f>
        <v>19881585</v>
      </c>
    </row>
    <row r="396" spans="1:6" x14ac:dyDescent="0.3">
      <c r="B396" s="7"/>
      <c r="C396" s="3" t="s">
        <v>6</v>
      </c>
      <c r="D396" s="81">
        <v>16573168</v>
      </c>
      <c r="E396" s="81">
        <v>2234482</v>
      </c>
      <c r="F396" s="81">
        <f t="shared" ref="F396:F403" si="12">D396+E396</f>
        <v>18807650</v>
      </c>
    </row>
    <row r="397" spans="1:6" x14ac:dyDescent="0.3">
      <c r="B397" s="7"/>
      <c r="C397" s="20" t="s">
        <v>141</v>
      </c>
      <c r="D397" s="81">
        <v>5534328</v>
      </c>
      <c r="E397" s="81">
        <v>643256</v>
      </c>
      <c r="F397" s="81">
        <f t="shared" si="12"/>
        <v>6177584</v>
      </c>
    </row>
    <row r="398" spans="1:6" x14ac:dyDescent="0.3">
      <c r="B398" s="7"/>
      <c r="C398" s="55" t="s">
        <v>145</v>
      </c>
      <c r="D398" s="81">
        <v>4477974</v>
      </c>
      <c r="E398" s="81">
        <v>520897</v>
      </c>
      <c r="F398" s="81">
        <f t="shared" si="12"/>
        <v>4998871</v>
      </c>
    </row>
    <row r="399" spans="1:6" s="22" customFormat="1" x14ac:dyDescent="0.3">
      <c r="A399" s="3"/>
      <c r="B399" s="15"/>
      <c r="C399" s="44" t="s">
        <v>110</v>
      </c>
      <c r="D399" s="79">
        <v>27647</v>
      </c>
      <c r="E399" s="79">
        <v>-26217</v>
      </c>
      <c r="F399" s="81">
        <f t="shared" si="12"/>
        <v>1430</v>
      </c>
    </row>
    <row r="400" spans="1:6" s="22" customFormat="1" x14ac:dyDescent="0.3">
      <c r="A400" s="3"/>
      <c r="B400" s="15"/>
      <c r="C400" s="3" t="s">
        <v>113</v>
      </c>
      <c r="D400" s="79">
        <v>0</v>
      </c>
      <c r="E400" s="79">
        <v>76252</v>
      </c>
      <c r="F400" s="81">
        <f>D400+E400</f>
        <v>76252</v>
      </c>
    </row>
    <row r="401" spans="1:6" x14ac:dyDescent="0.3">
      <c r="B401" s="7"/>
      <c r="C401" s="3" t="s">
        <v>252</v>
      </c>
      <c r="D401" s="81">
        <v>519276</v>
      </c>
      <c r="E401" s="81">
        <v>476977</v>
      </c>
      <c r="F401" s="81">
        <f t="shared" si="12"/>
        <v>996253</v>
      </c>
    </row>
    <row r="402" spans="1:6" s="9" customFormat="1" ht="14" x14ac:dyDescent="0.3">
      <c r="B402" s="19"/>
      <c r="C402" s="9" t="s">
        <v>109</v>
      </c>
      <c r="D402" s="82">
        <v>64290618</v>
      </c>
      <c r="E402" s="82">
        <v>-26884659</v>
      </c>
      <c r="F402" s="82">
        <f t="shared" si="12"/>
        <v>37405959</v>
      </c>
    </row>
    <row r="403" spans="1:6" s="9" customFormat="1" ht="14" x14ac:dyDescent="0.3">
      <c r="B403" s="19"/>
      <c r="C403" s="9" t="s">
        <v>373</v>
      </c>
      <c r="D403" s="82">
        <v>0</v>
      </c>
      <c r="E403" s="82">
        <v>193326</v>
      </c>
      <c r="F403" s="82">
        <f t="shared" si="12"/>
        <v>193326</v>
      </c>
    </row>
    <row r="404" spans="1:6" s="22" customFormat="1" ht="10.5" x14ac:dyDescent="0.25">
      <c r="B404" s="57"/>
      <c r="D404" s="88"/>
      <c r="E404" s="88"/>
      <c r="F404" s="88"/>
    </row>
    <row r="405" spans="1:6" s="22" customFormat="1" ht="10.5" x14ac:dyDescent="0.25">
      <c r="B405" s="57"/>
      <c r="D405" s="88"/>
      <c r="E405" s="88"/>
      <c r="F405" s="88"/>
    </row>
    <row r="406" spans="1:6" s="22" customFormat="1" ht="10.5" x14ac:dyDescent="0.25">
      <c r="B406" s="57"/>
      <c r="D406" s="88"/>
      <c r="E406" s="88"/>
      <c r="F406" s="88"/>
    </row>
    <row r="407" spans="1:6" s="9" customFormat="1" ht="17.5" x14ac:dyDescent="0.35">
      <c r="A407" s="4"/>
      <c r="B407" s="18"/>
      <c r="C407" s="4" t="s">
        <v>7</v>
      </c>
      <c r="D407" s="78"/>
      <c r="E407" s="78"/>
      <c r="F407" s="78"/>
    </row>
    <row r="408" spans="1:6" s="22" customFormat="1" ht="10.5" x14ac:dyDescent="0.25">
      <c r="B408" s="109"/>
      <c r="C408" s="109"/>
      <c r="D408" s="88"/>
      <c r="E408" s="88"/>
      <c r="F408" s="88"/>
    </row>
    <row r="409" spans="1:6" ht="15" x14ac:dyDescent="0.3">
      <c r="A409" s="11" t="s">
        <v>30</v>
      </c>
      <c r="B409" s="10" t="s">
        <v>305</v>
      </c>
      <c r="C409" s="11" t="s">
        <v>66</v>
      </c>
      <c r="D409" s="80"/>
      <c r="E409" s="80"/>
      <c r="F409" s="80"/>
    </row>
    <row r="410" spans="1:6" ht="15" x14ac:dyDescent="0.3">
      <c r="A410" s="11"/>
      <c r="B410" s="10"/>
      <c r="C410" s="11" t="s">
        <v>67</v>
      </c>
      <c r="D410" s="80"/>
      <c r="E410" s="80"/>
      <c r="F410" s="80"/>
    </row>
    <row r="411" spans="1:6" s="22" customFormat="1" ht="10.5" x14ac:dyDescent="0.25">
      <c r="B411" s="132"/>
      <c r="D411" s="88"/>
      <c r="E411" s="88"/>
      <c r="F411" s="88"/>
    </row>
    <row r="412" spans="1:6" ht="15" x14ac:dyDescent="0.3">
      <c r="A412" s="11"/>
      <c r="B412" s="11"/>
      <c r="C412" s="5" t="s">
        <v>73</v>
      </c>
      <c r="D412" s="84">
        <f>SUM(D413:D414)</f>
        <v>10183667</v>
      </c>
      <c r="E412" s="84">
        <f>SUM(E413:E414)</f>
        <v>607427</v>
      </c>
      <c r="F412" s="84">
        <f>SUM(F413:F414)</f>
        <v>10791094</v>
      </c>
    </row>
    <row r="413" spans="1:6" ht="14" x14ac:dyDescent="0.3">
      <c r="A413" s="5"/>
      <c r="C413" s="3" t="s">
        <v>144</v>
      </c>
      <c r="D413" s="81">
        <v>8982816</v>
      </c>
      <c r="E413" s="81">
        <v>56927</v>
      </c>
      <c r="F413" s="81">
        <f>D413+E413</f>
        <v>9039743</v>
      </c>
    </row>
    <row r="414" spans="1:6" ht="14" x14ac:dyDescent="0.3">
      <c r="A414" s="5"/>
      <c r="C414" s="3" t="s">
        <v>142</v>
      </c>
      <c r="D414" s="81">
        <v>1200851</v>
      </c>
      <c r="E414" s="81">
        <v>550500</v>
      </c>
      <c r="F414" s="81">
        <f>D414+E414</f>
        <v>1751351</v>
      </c>
    </row>
    <row r="415" spans="1:6" ht="15" x14ac:dyDescent="0.3">
      <c r="A415" s="11"/>
      <c r="B415" s="11"/>
      <c r="C415" s="5" t="s">
        <v>3</v>
      </c>
      <c r="D415" s="84">
        <f>D416+D421</f>
        <v>10183667</v>
      </c>
      <c r="E415" s="84">
        <f>E416+E421</f>
        <v>607427</v>
      </c>
      <c r="F415" s="84">
        <f>F416+F421</f>
        <v>10791094</v>
      </c>
    </row>
    <row r="416" spans="1:6" ht="14" x14ac:dyDescent="0.3">
      <c r="A416" s="9"/>
      <c r="B416" s="40"/>
      <c r="C416" s="40" t="s">
        <v>2</v>
      </c>
      <c r="D416" s="87">
        <f>D417+D420</f>
        <v>10107640</v>
      </c>
      <c r="E416" s="87">
        <f>E417+E420</f>
        <v>568427</v>
      </c>
      <c r="F416" s="87">
        <f>F417+F420</f>
        <v>10676067</v>
      </c>
    </row>
    <row r="417" spans="1:6" ht="14" x14ac:dyDescent="0.3">
      <c r="A417" s="5"/>
      <c r="C417" s="3" t="s">
        <v>6</v>
      </c>
      <c r="D417" s="81">
        <v>10069040</v>
      </c>
      <c r="E417" s="81">
        <v>568427</v>
      </c>
      <c r="F417" s="81">
        <f>D417+E417</f>
        <v>10637467</v>
      </c>
    </row>
    <row r="418" spans="1:6" ht="14" x14ac:dyDescent="0.3">
      <c r="A418" s="5"/>
      <c r="C418" s="20" t="s">
        <v>141</v>
      </c>
      <c r="D418" s="81">
        <v>7686869</v>
      </c>
      <c r="E418" s="81">
        <v>560345</v>
      </c>
      <c r="F418" s="81">
        <f>D418+E418</f>
        <v>8247214</v>
      </c>
    </row>
    <row r="419" spans="1:6" ht="14" x14ac:dyDescent="0.3">
      <c r="A419" s="5"/>
      <c r="C419" s="55" t="s">
        <v>145</v>
      </c>
      <c r="D419" s="81">
        <v>5968068</v>
      </c>
      <c r="E419" s="81">
        <v>453391</v>
      </c>
      <c r="F419" s="81">
        <f>D419+E419</f>
        <v>6421459</v>
      </c>
    </row>
    <row r="420" spans="1:6" x14ac:dyDescent="0.3">
      <c r="B420" s="7"/>
      <c r="C420" s="3" t="s">
        <v>113</v>
      </c>
      <c r="D420" s="79">
        <v>38600</v>
      </c>
      <c r="E420" s="79">
        <v>0</v>
      </c>
      <c r="F420" s="81">
        <f>D420+E420</f>
        <v>38600</v>
      </c>
    </row>
    <row r="421" spans="1:6" ht="14" x14ac:dyDescent="0.3">
      <c r="A421" s="9"/>
      <c r="B421" s="40"/>
      <c r="C421" s="40" t="s">
        <v>109</v>
      </c>
      <c r="D421" s="87">
        <v>76027</v>
      </c>
      <c r="E421" s="87">
        <v>39000</v>
      </c>
      <c r="F421" s="81">
        <f>D421+E421</f>
        <v>115027</v>
      </c>
    </row>
    <row r="422" spans="1:6" s="22" customFormat="1" ht="10.5" x14ac:dyDescent="0.25">
      <c r="D422" s="88"/>
      <c r="E422" s="88"/>
      <c r="F422" s="88"/>
    </row>
    <row r="423" spans="1:6" s="22" customFormat="1" ht="10.5" x14ac:dyDescent="0.25">
      <c r="D423" s="88"/>
      <c r="E423" s="88"/>
      <c r="F423" s="88"/>
    </row>
    <row r="424" spans="1:6" s="22" customFormat="1" ht="10.5" x14ac:dyDescent="0.25">
      <c r="D424" s="88"/>
      <c r="E424" s="88"/>
      <c r="F424" s="88"/>
    </row>
    <row r="425" spans="1:6" ht="17.5" x14ac:dyDescent="0.35">
      <c r="A425" s="4"/>
      <c r="B425" s="4"/>
      <c r="C425" s="4" t="s">
        <v>9</v>
      </c>
      <c r="D425" s="78"/>
      <c r="E425" s="78"/>
      <c r="F425" s="78"/>
    </row>
    <row r="426" spans="1:6" s="22" customFormat="1" ht="10.5" x14ac:dyDescent="0.25">
      <c r="D426" s="88"/>
      <c r="E426" s="88"/>
      <c r="F426" s="88"/>
    </row>
    <row r="427" spans="1:6" ht="15" x14ac:dyDescent="0.3">
      <c r="A427" s="11"/>
      <c r="B427" s="11"/>
      <c r="C427" s="11" t="s">
        <v>73</v>
      </c>
      <c r="D427" s="80">
        <f>SUM(D428:D430)</f>
        <v>27243592</v>
      </c>
      <c r="E427" s="80">
        <f>SUM(E428:E430)</f>
        <v>347195</v>
      </c>
      <c r="F427" s="80">
        <f>SUM(F428:F430)</f>
        <v>27590787</v>
      </c>
    </row>
    <row r="428" spans="1:6" ht="14" x14ac:dyDescent="0.3">
      <c r="A428" s="5"/>
      <c r="C428" s="3" t="s">
        <v>144</v>
      </c>
      <c r="D428" s="81">
        <f>D450+D476+D466</f>
        <v>21798386</v>
      </c>
      <c r="E428" s="81">
        <f>E450+E476+E466</f>
        <v>316532</v>
      </c>
      <c r="F428" s="81">
        <f>F450+F476+F466</f>
        <v>22114918</v>
      </c>
    </row>
    <row r="429" spans="1:6" ht="14" x14ac:dyDescent="0.3">
      <c r="A429" s="5"/>
      <c r="C429" s="110" t="s">
        <v>223</v>
      </c>
      <c r="D429" s="79">
        <f t="shared" ref="D429:F430" si="13">D451</f>
        <v>0</v>
      </c>
      <c r="E429" s="79">
        <f t="shared" si="13"/>
        <v>10663</v>
      </c>
      <c r="F429" s="79">
        <f t="shared" si="13"/>
        <v>10663</v>
      </c>
    </row>
    <row r="430" spans="1:6" ht="14" x14ac:dyDescent="0.3">
      <c r="A430" s="5"/>
      <c r="C430" s="3" t="s">
        <v>142</v>
      </c>
      <c r="D430" s="81">
        <f t="shared" si="13"/>
        <v>5445206</v>
      </c>
      <c r="E430" s="81">
        <f t="shared" si="13"/>
        <v>20000</v>
      </c>
      <c r="F430" s="81">
        <f t="shared" si="13"/>
        <v>5465206</v>
      </c>
    </row>
    <row r="431" spans="1:6" ht="15" x14ac:dyDescent="0.3">
      <c r="A431" s="11"/>
      <c r="B431" s="11"/>
      <c r="C431" s="11" t="s">
        <v>3</v>
      </c>
      <c r="D431" s="80">
        <f>D432+D438</f>
        <v>27243592</v>
      </c>
      <c r="E431" s="80">
        <f>E432+E438</f>
        <v>347195</v>
      </c>
      <c r="F431" s="80">
        <f>F432+F438</f>
        <v>27590787</v>
      </c>
    </row>
    <row r="432" spans="1:6" ht="14" x14ac:dyDescent="0.3">
      <c r="A432" s="9"/>
      <c r="B432" s="40"/>
      <c r="C432" s="40" t="s">
        <v>2</v>
      </c>
      <c r="D432" s="87">
        <f>D433+D436+D437</f>
        <v>15544893</v>
      </c>
      <c r="E432" s="87">
        <f>E433+E436+E437</f>
        <v>678439</v>
      </c>
      <c r="F432" s="87">
        <f>F433+F436+F437</f>
        <v>16223332</v>
      </c>
    </row>
    <row r="433" spans="1:6" ht="14" x14ac:dyDescent="0.3">
      <c r="A433" s="5"/>
      <c r="C433" s="3" t="s">
        <v>6</v>
      </c>
      <c r="D433" s="81">
        <f t="shared" ref="D433:F435" si="14">D455</f>
        <v>14069893</v>
      </c>
      <c r="E433" s="81">
        <f t="shared" si="14"/>
        <v>660802</v>
      </c>
      <c r="F433" s="81">
        <f t="shared" si="14"/>
        <v>14730695</v>
      </c>
    </row>
    <row r="434" spans="1:6" ht="14" x14ac:dyDescent="0.3">
      <c r="A434" s="5"/>
      <c r="C434" s="20" t="s">
        <v>141</v>
      </c>
      <c r="D434" s="81">
        <f t="shared" si="14"/>
        <v>5443744</v>
      </c>
      <c r="E434" s="81">
        <f t="shared" si="14"/>
        <v>134389</v>
      </c>
      <c r="F434" s="81">
        <f t="shared" si="14"/>
        <v>5578133</v>
      </c>
    </row>
    <row r="435" spans="1:6" ht="14" x14ac:dyDescent="0.3">
      <c r="A435" s="5"/>
      <c r="C435" s="55" t="s">
        <v>145</v>
      </c>
      <c r="D435" s="81">
        <f t="shared" si="14"/>
        <v>4195213</v>
      </c>
      <c r="E435" s="81">
        <f t="shared" si="14"/>
        <v>108613</v>
      </c>
      <c r="F435" s="81">
        <f t="shared" si="14"/>
        <v>4303826</v>
      </c>
    </row>
    <row r="436" spans="1:6" x14ac:dyDescent="0.3">
      <c r="C436" s="3" t="s">
        <v>110</v>
      </c>
      <c r="D436" s="81">
        <f>D469</f>
        <v>1475000</v>
      </c>
      <c r="E436" s="81">
        <f>E469</f>
        <v>0</v>
      </c>
      <c r="F436" s="81">
        <f>F469</f>
        <v>1475000</v>
      </c>
    </row>
    <row r="437" spans="1:6" x14ac:dyDescent="0.3">
      <c r="C437" s="3" t="s">
        <v>113</v>
      </c>
      <c r="D437" s="81">
        <f>D458</f>
        <v>0</v>
      </c>
      <c r="E437" s="81">
        <f>E458</f>
        <v>17637</v>
      </c>
      <c r="F437" s="81">
        <f>F458</f>
        <v>17637</v>
      </c>
    </row>
    <row r="438" spans="1:6" ht="14" x14ac:dyDescent="0.3">
      <c r="A438" s="9"/>
      <c r="B438" s="40"/>
      <c r="C438" s="40" t="s">
        <v>109</v>
      </c>
      <c r="D438" s="87">
        <f>D478+D459</f>
        <v>11698699</v>
      </c>
      <c r="E438" s="87">
        <f>E478+E459</f>
        <v>-331244</v>
      </c>
      <c r="F438" s="87">
        <f>F478+F459</f>
        <v>11367455</v>
      </c>
    </row>
    <row r="439" spans="1:6" s="22" customFormat="1" ht="10.5" x14ac:dyDescent="0.25">
      <c r="D439" s="88"/>
      <c r="E439" s="88"/>
      <c r="F439" s="88"/>
    </row>
    <row r="440" spans="1:6" s="22" customFormat="1" ht="10.5" x14ac:dyDescent="0.25">
      <c r="D440" s="88"/>
      <c r="E440" s="88"/>
      <c r="F440" s="88"/>
    </row>
    <row r="441" spans="1:6" s="22" customFormat="1" ht="10.5" x14ac:dyDescent="0.25">
      <c r="D441" s="88"/>
      <c r="E441" s="88"/>
      <c r="F441" s="88"/>
    </row>
    <row r="442" spans="1:6" s="22" customFormat="1" ht="10.5" x14ac:dyDescent="0.25">
      <c r="D442" s="88"/>
      <c r="E442" s="88"/>
      <c r="F442" s="88"/>
    </row>
    <row r="443" spans="1:6" s="22" customFormat="1" ht="10.5" x14ac:dyDescent="0.25">
      <c r="D443" s="88"/>
      <c r="E443" s="88"/>
      <c r="F443" s="88"/>
    </row>
    <row r="444" spans="1:6" s="22" customFormat="1" ht="10.5" x14ac:dyDescent="0.25">
      <c r="D444" s="88"/>
      <c r="E444" s="88"/>
      <c r="F444" s="88"/>
    </row>
    <row r="445" spans="1:6" s="22" customFormat="1" ht="10.5" x14ac:dyDescent="0.25">
      <c r="D445" s="88"/>
      <c r="E445" s="88"/>
      <c r="F445" s="88"/>
    </row>
    <row r="446" spans="1:6" s="22" customFormat="1" ht="10.5" x14ac:dyDescent="0.25">
      <c r="D446" s="88"/>
      <c r="E446" s="88"/>
      <c r="F446" s="88"/>
    </row>
    <row r="447" spans="1:6" ht="15" x14ac:dyDescent="0.3">
      <c r="A447" s="11" t="s">
        <v>31</v>
      </c>
      <c r="B447" s="10"/>
      <c r="C447" s="11" t="s">
        <v>357</v>
      </c>
      <c r="D447" s="80"/>
      <c r="E447" s="80"/>
      <c r="F447" s="80"/>
    </row>
    <row r="448" spans="1:6" ht="15" x14ac:dyDescent="0.3">
      <c r="A448" s="11"/>
      <c r="B448" s="10"/>
      <c r="C448" s="11" t="s">
        <v>356</v>
      </c>
      <c r="D448" s="80"/>
      <c r="E448" s="80"/>
      <c r="F448" s="80"/>
    </row>
    <row r="449" spans="1:6" ht="14" x14ac:dyDescent="0.3">
      <c r="A449" s="5"/>
      <c r="B449" s="5"/>
      <c r="C449" s="5" t="s">
        <v>73</v>
      </c>
      <c r="D449" s="84">
        <f>SUM(D450:D452)</f>
        <v>16449149</v>
      </c>
      <c r="E449" s="84">
        <f>SUM(E450:E452)</f>
        <v>763439</v>
      </c>
      <c r="F449" s="84">
        <f>SUM(F450:F452)</f>
        <v>17212588</v>
      </c>
    </row>
    <row r="450" spans="1:6" ht="14" x14ac:dyDescent="0.3">
      <c r="A450" s="5"/>
      <c r="C450" s="3" t="s">
        <v>144</v>
      </c>
      <c r="D450" s="81">
        <v>11003943</v>
      </c>
      <c r="E450" s="81">
        <v>732776</v>
      </c>
      <c r="F450" s="81">
        <f>D450+E450</f>
        <v>11736719</v>
      </c>
    </row>
    <row r="451" spans="1:6" ht="14" x14ac:dyDescent="0.3">
      <c r="A451" s="5"/>
      <c r="C451" s="110" t="s">
        <v>223</v>
      </c>
      <c r="D451" s="79">
        <v>0</v>
      </c>
      <c r="E451" s="79">
        <v>10663</v>
      </c>
      <c r="F451" s="81">
        <f>D451+E451</f>
        <v>10663</v>
      </c>
    </row>
    <row r="452" spans="1:6" ht="14" x14ac:dyDescent="0.3">
      <c r="A452" s="5"/>
      <c r="C452" s="3" t="s">
        <v>142</v>
      </c>
      <c r="D452" s="81">
        <v>5445206</v>
      </c>
      <c r="E452" s="81">
        <v>20000</v>
      </c>
      <c r="F452" s="81">
        <f>D452+E452</f>
        <v>5465206</v>
      </c>
    </row>
    <row r="453" spans="1:6" ht="14" x14ac:dyDescent="0.3">
      <c r="A453" s="5"/>
      <c r="B453" s="5"/>
      <c r="C453" s="5" t="s">
        <v>3</v>
      </c>
      <c r="D453" s="84">
        <f>D454+D459</f>
        <v>16449149</v>
      </c>
      <c r="E453" s="84">
        <f>E454+E459</f>
        <v>763439</v>
      </c>
      <c r="F453" s="84">
        <f>F454+F459</f>
        <v>17212588</v>
      </c>
    </row>
    <row r="454" spans="1:6" ht="14" x14ac:dyDescent="0.3">
      <c r="A454" s="9"/>
      <c r="B454" s="40"/>
      <c r="C454" s="40" t="s">
        <v>2</v>
      </c>
      <c r="D454" s="87">
        <f>D455+D458</f>
        <v>14069893</v>
      </c>
      <c r="E454" s="87">
        <f>E455+E458</f>
        <v>678439</v>
      </c>
      <c r="F454" s="87">
        <f>F455+F458</f>
        <v>14748332</v>
      </c>
    </row>
    <row r="455" spans="1:6" ht="14" x14ac:dyDescent="0.3">
      <c r="A455" s="5"/>
      <c r="C455" s="3" t="s">
        <v>6</v>
      </c>
      <c r="D455" s="81">
        <v>14069893</v>
      </c>
      <c r="E455" s="81">
        <v>660802</v>
      </c>
      <c r="F455" s="81">
        <f>D455+E455</f>
        <v>14730695</v>
      </c>
    </row>
    <row r="456" spans="1:6" ht="14" x14ac:dyDescent="0.3">
      <c r="A456" s="5"/>
      <c r="C456" s="20" t="s">
        <v>141</v>
      </c>
      <c r="D456" s="81">
        <v>5443744</v>
      </c>
      <c r="E456" s="81">
        <v>134389</v>
      </c>
      <c r="F456" s="81">
        <f>D456+E456</f>
        <v>5578133</v>
      </c>
    </row>
    <row r="457" spans="1:6" ht="14" x14ac:dyDescent="0.3">
      <c r="A457" s="5"/>
      <c r="C457" s="55" t="s">
        <v>145</v>
      </c>
      <c r="D457" s="81">
        <v>4195213</v>
      </c>
      <c r="E457" s="81">
        <v>108613</v>
      </c>
      <c r="F457" s="81">
        <f>D457+E457</f>
        <v>4303826</v>
      </c>
    </row>
    <row r="458" spans="1:6" x14ac:dyDescent="0.3">
      <c r="A458" s="99"/>
      <c r="C458" s="3" t="s">
        <v>113</v>
      </c>
      <c r="D458" s="81">
        <v>0</v>
      </c>
      <c r="E458" s="81">
        <v>17637</v>
      </c>
      <c r="F458" s="81">
        <f>D458+E458</f>
        <v>17637</v>
      </c>
    </row>
    <row r="459" spans="1:6" ht="14" x14ac:dyDescent="0.3">
      <c r="A459" s="9"/>
      <c r="B459" s="40"/>
      <c r="C459" s="40" t="s">
        <v>109</v>
      </c>
      <c r="D459" s="87">
        <v>2379256</v>
      </c>
      <c r="E459" s="87">
        <v>85000</v>
      </c>
      <c r="F459" s="81">
        <f>D459+E459</f>
        <v>2464256</v>
      </c>
    </row>
    <row r="460" spans="1:6" s="22" customFormat="1" ht="10.5" x14ac:dyDescent="0.25">
      <c r="D460" s="88"/>
      <c r="E460" s="88"/>
      <c r="F460" s="88"/>
    </row>
    <row r="461" spans="1:6" s="22" customFormat="1" ht="10.5" x14ac:dyDescent="0.25">
      <c r="D461" s="88"/>
      <c r="E461" s="88"/>
      <c r="F461" s="88"/>
    </row>
    <row r="462" spans="1:6" ht="15.5" x14ac:dyDescent="0.35">
      <c r="A462" s="11" t="s">
        <v>256</v>
      </c>
      <c r="B462" s="10" t="s">
        <v>115</v>
      </c>
      <c r="C462" s="11" t="s">
        <v>359</v>
      </c>
      <c r="D462" s="86"/>
      <c r="E462" s="86"/>
      <c r="F462" s="86"/>
    </row>
    <row r="463" spans="1:6" ht="15.5" x14ac:dyDescent="0.35">
      <c r="A463" s="11"/>
      <c r="B463" s="10"/>
      <c r="C463" s="11" t="s">
        <v>358</v>
      </c>
      <c r="D463" s="86"/>
      <c r="E463" s="86"/>
      <c r="F463" s="86"/>
    </row>
    <row r="464" spans="1:6" s="75" customFormat="1" ht="10.5" x14ac:dyDescent="0.25">
      <c r="A464" s="22"/>
      <c r="B464" s="76"/>
      <c r="D464" s="85"/>
      <c r="E464" s="85"/>
      <c r="F464" s="85"/>
    </row>
    <row r="465" spans="1:6" ht="14" x14ac:dyDescent="0.3">
      <c r="A465" s="5"/>
      <c r="B465" s="9"/>
      <c r="C465" s="5" t="s">
        <v>73</v>
      </c>
      <c r="D465" s="84">
        <f>SUM(D466:D466)</f>
        <v>1475000</v>
      </c>
      <c r="E465" s="84">
        <f>SUM(E466:E466)</f>
        <v>0</v>
      </c>
      <c r="F465" s="84">
        <f>SUM(F466:F466)</f>
        <v>1475000</v>
      </c>
    </row>
    <row r="466" spans="1:6" x14ac:dyDescent="0.3">
      <c r="A466" s="99"/>
      <c r="C466" s="3" t="s">
        <v>144</v>
      </c>
      <c r="D466" s="81">
        <v>1475000</v>
      </c>
      <c r="E466" s="81"/>
      <c r="F466" s="81">
        <f>D466+E466</f>
        <v>1475000</v>
      </c>
    </row>
    <row r="467" spans="1:6" ht="14" x14ac:dyDescent="0.3">
      <c r="A467" s="5"/>
      <c r="B467" s="9"/>
      <c r="C467" s="5" t="s">
        <v>3</v>
      </c>
      <c r="D467" s="84">
        <f t="shared" ref="D467:F468" si="15">D468</f>
        <v>1475000</v>
      </c>
      <c r="E467" s="84">
        <f t="shared" si="15"/>
        <v>0</v>
      </c>
      <c r="F467" s="84">
        <f t="shared" si="15"/>
        <v>1475000</v>
      </c>
    </row>
    <row r="468" spans="1:6" ht="14" x14ac:dyDescent="0.3">
      <c r="A468" s="9"/>
      <c r="B468" s="40"/>
      <c r="C468" s="40" t="s">
        <v>2</v>
      </c>
      <c r="D468" s="87">
        <f t="shared" si="15"/>
        <v>1475000</v>
      </c>
      <c r="E468" s="87">
        <f t="shared" si="15"/>
        <v>0</v>
      </c>
      <c r="F468" s="87">
        <f t="shared" si="15"/>
        <v>1475000</v>
      </c>
    </row>
    <row r="469" spans="1:6" x14ac:dyDescent="0.3">
      <c r="C469" s="3" t="s">
        <v>110</v>
      </c>
      <c r="D469" s="81">
        <v>1475000</v>
      </c>
      <c r="E469" s="81"/>
      <c r="F469" s="81">
        <f>D469+E469</f>
        <v>1475000</v>
      </c>
    </row>
    <row r="470" spans="1:6" s="22" customFormat="1" ht="10.5" x14ac:dyDescent="0.25">
      <c r="D470" s="88"/>
      <c r="E470" s="88"/>
      <c r="F470" s="88"/>
    </row>
    <row r="471" spans="1:6" s="22" customFormat="1" ht="10.5" x14ac:dyDescent="0.25">
      <c r="D471" s="88"/>
      <c r="E471" s="88"/>
      <c r="F471" s="88"/>
    </row>
    <row r="472" spans="1:6" ht="15.5" x14ac:dyDescent="0.35">
      <c r="A472" s="11" t="s">
        <v>143</v>
      </c>
      <c r="B472" s="10" t="s">
        <v>116</v>
      </c>
      <c r="C472" s="11" t="s">
        <v>361</v>
      </c>
      <c r="D472" s="86"/>
      <c r="E472" s="86"/>
      <c r="F472" s="86"/>
    </row>
    <row r="473" spans="1:6" ht="15.5" x14ac:dyDescent="0.35">
      <c r="A473" s="11"/>
      <c r="B473" s="10"/>
      <c r="C473" s="11" t="s">
        <v>360</v>
      </c>
      <c r="D473" s="86"/>
      <c r="E473" s="86"/>
      <c r="F473" s="86"/>
    </row>
    <row r="474" spans="1:6" s="75" customFormat="1" ht="10.5" x14ac:dyDescent="0.25">
      <c r="A474" s="22"/>
      <c r="B474" s="76"/>
      <c r="D474" s="85"/>
      <c r="E474" s="85"/>
      <c r="F474" s="85"/>
    </row>
    <row r="475" spans="1:6" ht="14" x14ac:dyDescent="0.3">
      <c r="A475" s="5"/>
      <c r="B475" s="9"/>
      <c r="C475" s="5" t="s">
        <v>73</v>
      </c>
      <c r="D475" s="84">
        <f>SUM(D476:D476)</f>
        <v>9319443</v>
      </c>
      <c r="E475" s="84">
        <f>SUM(E476:E476)</f>
        <v>-416244</v>
      </c>
      <c r="F475" s="84">
        <f>SUM(F476:F476)</f>
        <v>8903199</v>
      </c>
    </row>
    <row r="476" spans="1:6" x14ac:dyDescent="0.3">
      <c r="A476" s="99"/>
      <c r="C476" s="3" t="s">
        <v>144</v>
      </c>
      <c r="D476" s="81">
        <v>9319443</v>
      </c>
      <c r="E476" s="81">
        <v>-416244</v>
      </c>
      <c r="F476" s="81">
        <f>D476+E476</f>
        <v>8903199</v>
      </c>
    </row>
    <row r="477" spans="1:6" ht="14" x14ac:dyDescent="0.3">
      <c r="A477" s="5"/>
      <c r="B477" s="9"/>
      <c r="C477" s="5" t="s">
        <v>3</v>
      </c>
      <c r="D477" s="84">
        <f>D478</f>
        <v>9319443</v>
      </c>
      <c r="E477" s="84">
        <f>E478</f>
        <v>-416244</v>
      </c>
      <c r="F477" s="84">
        <f>F478</f>
        <v>8903199</v>
      </c>
    </row>
    <row r="478" spans="1:6" ht="14" x14ac:dyDescent="0.3">
      <c r="A478" s="9"/>
      <c r="B478" s="40"/>
      <c r="C478" s="9" t="s">
        <v>109</v>
      </c>
      <c r="D478" s="82">
        <v>9319443</v>
      </c>
      <c r="E478" s="82">
        <v>-416244</v>
      </c>
      <c r="F478" s="81">
        <f>D478+E478</f>
        <v>8903199</v>
      </c>
    </row>
    <row r="479" spans="1:6" s="22" customFormat="1" ht="10.5" x14ac:dyDescent="0.25">
      <c r="D479" s="88"/>
      <c r="E479" s="88"/>
      <c r="F479" s="88"/>
    </row>
    <row r="480" spans="1:6" s="22" customFormat="1" ht="10.5" x14ac:dyDescent="0.25">
      <c r="D480" s="88"/>
      <c r="E480" s="88"/>
      <c r="F480" s="88"/>
    </row>
    <row r="481" spans="1:6" ht="17.5" x14ac:dyDescent="0.35">
      <c r="A481" s="4"/>
      <c r="B481" s="4"/>
      <c r="C481" s="4" t="s">
        <v>8</v>
      </c>
      <c r="D481" s="78"/>
      <c r="E481" s="78"/>
      <c r="F481" s="78"/>
    </row>
    <row r="482" spans="1:6" s="22" customFormat="1" ht="10.5" x14ac:dyDescent="0.25">
      <c r="D482" s="88"/>
      <c r="E482" s="88"/>
      <c r="F482" s="88"/>
    </row>
    <row r="483" spans="1:6" ht="15" x14ac:dyDescent="0.3">
      <c r="A483" s="11"/>
      <c r="B483" s="11"/>
      <c r="C483" s="11" t="s">
        <v>73</v>
      </c>
      <c r="D483" s="80">
        <f>SUM(D484:D485)</f>
        <v>30905275</v>
      </c>
      <c r="E483" s="80">
        <f>SUM(E484:E485)</f>
        <v>3644704</v>
      </c>
      <c r="F483" s="80">
        <f>SUM(F484:F485)</f>
        <v>34549979</v>
      </c>
    </row>
    <row r="484" spans="1:6" ht="14" x14ac:dyDescent="0.3">
      <c r="A484" s="5"/>
      <c r="C484" s="3" t="s">
        <v>144</v>
      </c>
      <c r="D484" s="81">
        <f>D497+D522+D542+D551+D510+D561+D532</f>
        <v>29294587</v>
      </c>
      <c r="E484" s="81">
        <f>E497+E522+E542+E551+E510+E561+E532</f>
        <v>3644704</v>
      </c>
      <c r="F484" s="81">
        <f>F497+F522+F542+F551+F510+F561+F532</f>
        <v>32939291</v>
      </c>
    </row>
    <row r="485" spans="1:6" ht="14" x14ac:dyDescent="0.3">
      <c r="A485" s="5"/>
      <c r="C485" s="3" t="s">
        <v>142</v>
      </c>
      <c r="D485" s="81">
        <f>D498+D523</f>
        <v>1610688</v>
      </c>
      <c r="E485" s="81">
        <f>E498+E523</f>
        <v>0</v>
      </c>
      <c r="F485" s="81">
        <f>F498+F523</f>
        <v>1610688</v>
      </c>
    </row>
    <row r="486" spans="1:6" ht="15" x14ac:dyDescent="0.3">
      <c r="A486" s="11"/>
      <c r="B486" s="11"/>
      <c r="C486" s="11" t="s">
        <v>3</v>
      </c>
      <c r="D486" s="80">
        <f>D487+D491</f>
        <v>30905275</v>
      </c>
      <c r="E486" s="80">
        <f>E487+E491</f>
        <v>3644704</v>
      </c>
      <c r="F486" s="80">
        <f>F487+F491</f>
        <v>34549979</v>
      </c>
    </row>
    <row r="487" spans="1:6" ht="14" x14ac:dyDescent="0.3">
      <c r="A487" s="9"/>
      <c r="B487" s="40"/>
      <c r="C487" s="40" t="s">
        <v>2</v>
      </c>
      <c r="D487" s="87">
        <f>D488</f>
        <v>30585275</v>
      </c>
      <c r="E487" s="87">
        <f>E488</f>
        <v>3643974</v>
      </c>
      <c r="F487" s="87">
        <f>F488</f>
        <v>34229249</v>
      </c>
    </row>
    <row r="488" spans="1:6" ht="14" x14ac:dyDescent="0.3">
      <c r="A488" s="5"/>
      <c r="C488" s="3" t="s">
        <v>6</v>
      </c>
      <c r="D488" s="81">
        <f>D501+D513+D526+D545+D554+D564+D535</f>
        <v>30585275</v>
      </c>
      <c r="E488" s="81">
        <f>E501+E513+E526+E545+E554+E564+E535</f>
        <v>3643974</v>
      </c>
      <c r="F488" s="81">
        <f>F501+F513+F526+F545+F554+F564+F535</f>
        <v>34229249</v>
      </c>
    </row>
    <row r="489" spans="1:6" ht="14" x14ac:dyDescent="0.3">
      <c r="A489" s="5"/>
      <c r="C489" s="20" t="s">
        <v>141</v>
      </c>
      <c r="D489" s="81">
        <f t="shared" ref="D489:F490" si="16">D502</f>
        <v>2580075</v>
      </c>
      <c r="E489" s="81">
        <f t="shared" si="16"/>
        <v>65006</v>
      </c>
      <c r="F489" s="81">
        <f t="shared" si="16"/>
        <v>2645081</v>
      </c>
    </row>
    <row r="490" spans="1:6" ht="14" x14ac:dyDescent="0.3">
      <c r="A490" s="5"/>
      <c r="C490" s="55" t="s">
        <v>145</v>
      </c>
      <c r="D490" s="81">
        <f t="shared" si="16"/>
        <v>2011650</v>
      </c>
      <c r="E490" s="81">
        <f t="shared" si="16"/>
        <v>52598</v>
      </c>
      <c r="F490" s="81">
        <f t="shared" si="16"/>
        <v>2064248</v>
      </c>
    </row>
    <row r="491" spans="1:6" ht="14" x14ac:dyDescent="0.3">
      <c r="A491" s="5"/>
      <c r="C491" s="9" t="s">
        <v>109</v>
      </c>
      <c r="D491" s="82">
        <f>D536+D504</f>
        <v>320000</v>
      </c>
      <c r="E491" s="82">
        <f>E536+E504</f>
        <v>730</v>
      </c>
      <c r="F491" s="82">
        <f>F536+F504</f>
        <v>320730</v>
      </c>
    </row>
    <row r="492" spans="1:6" s="22" customFormat="1" ht="10.5" x14ac:dyDescent="0.25">
      <c r="D492" s="88"/>
      <c r="E492" s="88"/>
      <c r="F492" s="88"/>
    </row>
    <row r="493" spans="1:6" s="22" customFormat="1" ht="10.5" x14ac:dyDescent="0.25">
      <c r="D493" s="88"/>
      <c r="E493" s="88"/>
      <c r="F493" s="88"/>
    </row>
    <row r="494" spans="1:6" ht="15.5" x14ac:dyDescent="0.35">
      <c r="A494" s="11" t="s">
        <v>150</v>
      </c>
      <c r="B494" s="10" t="s">
        <v>130</v>
      </c>
      <c r="C494" s="11" t="s">
        <v>10</v>
      </c>
      <c r="D494" s="86"/>
      <c r="E494" s="86"/>
      <c r="F494" s="86"/>
    </row>
    <row r="495" spans="1:6" s="22" customFormat="1" ht="10.5" x14ac:dyDescent="0.25">
      <c r="B495" s="132"/>
      <c r="D495" s="88"/>
      <c r="E495" s="88"/>
      <c r="F495" s="88"/>
    </row>
    <row r="496" spans="1:6" ht="14" x14ac:dyDescent="0.3">
      <c r="A496" s="5"/>
      <c r="B496" s="100"/>
      <c r="C496" s="5" t="s">
        <v>73</v>
      </c>
      <c r="D496" s="84">
        <f>SUM(D497:D498)</f>
        <v>3119249</v>
      </c>
      <c r="E496" s="84">
        <f>SUM(E497:E498)</f>
        <v>66204</v>
      </c>
      <c r="F496" s="84">
        <f>SUM(F497:F498)</f>
        <v>3185453</v>
      </c>
    </row>
    <row r="497" spans="1:6" ht="14" x14ac:dyDescent="0.3">
      <c r="A497" s="5"/>
      <c r="B497" s="58"/>
      <c r="C497" s="3" t="s">
        <v>144</v>
      </c>
      <c r="D497" s="81">
        <v>2550103</v>
      </c>
      <c r="E497" s="81">
        <v>66204</v>
      </c>
      <c r="F497" s="81">
        <f>D497+E497</f>
        <v>2616307</v>
      </c>
    </row>
    <row r="498" spans="1:6" ht="14" x14ac:dyDescent="0.3">
      <c r="A498" s="5"/>
      <c r="B498" s="58"/>
      <c r="C498" s="3" t="s">
        <v>142</v>
      </c>
      <c r="D498" s="81">
        <v>569146</v>
      </c>
      <c r="E498" s="81">
        <v>0</v>
      </c>
      <c r="F498" s="81">
        <f>D498+E498</f>
        <v>569146</v>
      </c>
    </row>
    <row r="499" spans="1:6" ht="14" x14ac:dyDescent="0.3">
      <c r="A499" s="5"/>
      <c r="B499" s="100"/>
      <c r="C499" s="5" t="s">
        <v>3</v>
      </c>
      <c r="D499" s="84">
        <f>D500+D504</f>
        <v>3119249</v>
      </c>
      <c r="E499" s="84">
        <f>E500+E504</f>
        <v>66204</v>
      </c>
      <c r="F499" s="84">
        <f>F500+F504</f>
        <v>3185453</v>
      </c>
    </row>
    <row r="500" spans="1:6" ht="14" x14ac:dyDescent="0.3">
      <c r="A500" s="9"/>
      <c r="B500" s="101"/>
      <c r="C500" s="40" t="s">
        <v>2</v>
      </c>
      <c r="D500" s="87">
        <f>D501</f>
        <v>3099249</v>
      </c>
      <c r="E500" s="87">
        <f>E501</f>
        <v>65474</v>
      </c>
      <c r="F500" s="87">
        <f>F501</f>
        <v>3164723</v>
      </c>
    </row>
    <row r="501" spans="1:6" ht="14" x14ac:dyDescent="0.3">
      <c r="A501" s="5"/>
      <c r="B501" s="58"/>
      <c r="C501" s="3" t="s">
        <v>6</v>
      </c>
      <c r="D501" s="81">
        <v>3099249</v>
      </c>
      <c r="E501" s="81">
        <v>65474</v>
      </c>
      <c r="F501" s="81">
        <f>D501+E501</f>
        <v>3164723</v>
      </c>
    </row>
    <row r="502" spans="1:6" ht="14" x14ac:dyDescent="0.3">
      <c r="A502" s="5"/>
      <c r="B502" s="58"/>
      <c r="C502" s="20" t="s">
        <v>141</v>
      </c>
      <c r="D502" s="81">
        <v>2580075</v>
      </c>
      <c r="E502" s="81">
        <v>65006</v>
      </c>
      <c r="F502" s="81">
        <f>D502+E502</f>
        <v>2645081</v>
      </c>
    </row>
    <row r="503" spans="1:6" ht="14" x14ac:dyDescent="0.3">
      <c r="A503" s="5"/>
      <c r="B503" s="58"/>
      <c r="C503" s="55" t="s">
        <v>145</v>
      </c>
      <c r="D503" s="81">
        <v>2011650</v>
      </c>
      <c r="E503" s="81">
        <v>52598</v>
      </c>
      <c r="F503" s="81">
        <f>D503+E503</f>
        <v>2064248</v>
      </c>
    </row>
    <row r="504" spans="1:6" ht="14" x14ac:dyDescent="0.3">
      <c r="A504" s="5"/>
      <c r="C504" s="9" t="s">
        <v>109</v>
      </c>
      <c r="D504" s="82">
        <v>20000</v>
      </c>
      <c r="E504" s="82">
        <v>730</v>
      </c>
      <c r="F504" s="81">
        <f>D504+E504</f>
        <v>20730</v>
      </c>
    </row>
    <row r="505" spans="1:6" s="22" customFormat="1" ht="10.5" x14ac:dyDescent="0.25">
      <c r="B505" s="132"/>
      <c r="D505" s="88"/>
      <c r="E505" s="88"/>
      <c r="F505" s="88"/>
    </row>
    <row r="506" spans="1:6" s="22" customFormat="1" ht="10.5" x14ac:dyDescent="0.25">
      <c r="B506" s="132"/>
      <c r="D506" s="88"/>
      <c r="E506" s="88"/>
      <c r="F506" s="88"/>
    </row>
    <row r="507" spans="1:6" ht="15" x14ac:dyDescent="0.3">
      <c r="A507" s="11" t="s">
        <v>98</v>
      </c>
      <c r="B507" s="10" t="s">
        <v>130</v>
      </c>
      <c r="C507" s="11" t="s">
        <v>190</v>
      </c>
      <c r="D507" s="80"/>
      <c r="E507" s="80"/>
      <c r="F507" s="80"/>
    </row>
    <row r="508" spans="1:6" s="22" customFormat="1" ht="10.5" x14ac:dyDescent="0.25">
      <c r="B508" s="132"/>
      <c r="D508" s="88"/>
      <c r="E508" s="88"/>
      <c r="F508" s="88"/>
    </row>
    <row r="509" spans="1:6" ht="14" x14ac:dyDescent="0.3">
      <c r="A509" s="5"/>
      <c r="B509" s="14"/>
      <c r="C509" s="5" t="s">
        <v>73</v>
      </c>
      <c r="D509" s="84">
        <f>SUM(D510:D510)</f>
        <v>99000</v>
      </c>
      <c r="E509" s="84">
        <f>SUM(E510:E510)</f>
        <v>0</v>
      </c>
      <c r="F509" s="84">
        <f>SUM(F510:F510)</f>
        <v>99000</v>
      </c>
    </row>
    <row r="510" spans="1:6" ht="14" x14ac:dyDescent="0.3">
      <c r="A510" s="5"/>
      <c r="B510" s="17"/>
      <c r="C510" s="3" t="s">
        <v>144</v>
      </c>
      <c r="D510" s="81">
        <v>99000</v>
      </c>
      <c r="E510" s="81"/>
      <c r="F510" s="81">
        <f>D510+E510</f>
        <v>99000</v>
      </c>
    </row>
    <row r="511" spans="1:6" ht="14" x14ac:dyDescent="0.3">
      <c r="A511" s="5"/>
      <c r="B511" s="14"/>
      <c r="C511" s="5" t="s">
        <v>3</v>
      </c>
      <c r="D511" s="84">
        <f t="shared" ref="D511:F512" si="17">D512</f>
        <v>99000</v>
      </c>
      <c r="E511" s="84">
        <f t="shared" si="17"/>
        <v>0</v>
      </c>
      <c r="F511" s="84">
        <f t="shared" si="17"/>
        <v>99000</v>
      </c>
    </row>
    <row r="512" spans="1:6" ht="14" x14ac:dyDescent="0.3">
      <c r="A512" s="9"/>
      <c r="B512" s="59"/>
      <c r="C512" s="40" t="s">
        <v>2</v>
      </c>
      <c r="D512" s="87">
        <f t="shared" si="17"/>
        <v>99000</v>
      </c>
      <c r="E512" s="87">
        <f t="shared" si="17"/>
        <v>0</v>
      </c>
      <c r="F512" s="87">
        <f t="shared" si="17"/>
        <v>99000</v>
      </c>
    </row>
    <row r="513" spans="1:6" ht="14" x14ac:dyDescent="0.3">
      <c r="A513" s="5"/>
      <c r="B513" s="17"/>
      <c r="C513" s="3" t="s">
        <v>1</v>
      </c>
      <c r="D513" s="81">
        <v>99000</v>
      </c>
      <c r="E513" s="81"/>
      <c r="F513" s="81">
        <f>D513+E513</f>
        <v>99000</v>
      </c>
    </row>
    <row r="514" spans="1:6" s="22" customFormat="1" ht="10.5" x14ac:dyDescent="0.25">
      <c r="B514" s="132"/>
      <c r="D514" s="88"/>
      <c r="E514" s="88"/>
      <c r="F514" s="88"/>
    </row>
    <row r="515" spans="1:6" s="22" customFormat="1" ht="10.5" x14ac:dyDescent="0.25">
      <c r="B515" s="132"/>
      <c r="D515" s="88"/>
      <c r="E515" s="88"/>
      <c r="F515" s="88"/>
    </row>
    <row r="516" spans="1:6" s="22" customFormat="1" ht="10.5" x14ac:dyDescent="0.25">
      <c r="B516" s="132"/>
      <c r="D516" s="88"/>
      <c r="E516" s="88"/>
      <c r="F516" s="88"/>
    </row>
    <row r="517" spans="1:6" s="22" customFormat="1" ht="10.5" x14ac:dyDescent="0.25">
      <c r="B517" s="132"/>
      <c r="D517" s="88"/>
      <c r="E517" s="88"/>
      <c r="F517" s="88"/>
    </row>
    <row r="518" spans="1:6" s="22" customFormat="1" ht="10.5" x14ac:dyDescent="0.25">
      <c r="B518" s="132"/>
      <c r="D518" s="88"/>
      <c r="E518" s="88"/>
      <c r="F518" s="88"/>
    </row>
    <row r="519" spans="1:6" ht="15" x14ac:dyDescent="0.3">
      <c r="A519" s="11" t="s">
        <v>32</v>
      </c>
      <c r="B519" s="10" t="s">
        <v>130</v>
      </c>
      <c r="C519" s="11" t="s">
        <v>293</v>
      </c>
      <c r="D519" s="80"/>
      <c r="E519" s="80"/>
      <c r="F519" s="80"/>
    </row>
    <row r="520" spans="1:6" s="22" customFormat="1" ht="10.5" x14ac:dyDescent="0.25">
      <c r="B520" s="132"/>
      <c r="D520" s="88"/>
      <c r="E520" s="88"/>
      <c r="F520" s="88"/>
    </row>
    <row r="521" spans="1:6" ht="14" x14ac:dyDescent="0.3">
      <c r="A521" s="5"/>
      <c r="B521" s="14"/>
      <c r="C521" s="5" t="s">
        <v>73</v>
      </c>
      <c r="D521" s="84">
        <f>D522+D523</f>
        <v>23966050</v>
      </c>
      <c r="E521" s="84">
        <f>E522+E523</f>
        <v>3578500</v>
      </c>
      <c r="F521" s="84">
        <f>F522+F523</f>
        <v>27544550</v>
      </c>
    </row>
    <row r="522" spans="1:6" ht="14" x14ac:dyDescent="0.3">
      <c r="A522" s="5"/>
      <c r="B522" s="17"/>
      <c r="C522" s="3" t="s">
        <v>144</v>
      </c>
      <c r="D522" s="81">
        <v>22924508</v>
      </c>
      <c r="E522" s="81">
        <v>3578500</v>
      </c>
      <c r="F522" s="81">
        <f>D522+E522</f>
        <v>26503008</v>
      </c>
    </row>
    <row r="523" spans="1:6" ht="14" x14ac:dyDescent="0.3">
      <c r="A523" s="5"/>
      <c r="B523" s="17"/>
      <c r="C523" s="3" t="s">
        <v>142</v>
      </c>
      <c r="D523" s="81">
        <v>1041542</v>
      </c>
      <c r="E523" s="81">
        <v>0</v>
      </c>
      <c r="F523" s="81">
        <f>D523+E523</f>
        <v>1041542</v>
      </c>
    </row>
    <row r="524" spans="1:6" ht="14" x14ac:dyDescent="0.3">
      <c r="A524" s="5"/>
      <c r="B524" s="14"/>
      <c r="C524" s="5" t="s">
        <v>3</v>
      </c>
      <c r="D524" s="84">
        <f t="shared" ref="D524:F525" si="18">D525</f>
        <v>23966050</v>
      </c>
      <c r="E524" s="84">
        <f t="shared" si="18"/>
        <v>3578500</v>
      </c>
      <c r="F524" s="84">
        <f t="shared" si="18"/>
        <v>27544550</v>
      </c>
    </row>
    <row r="525" spans="1:6" ht="14" x14ac:dyDescent="0.3">
      <c r="A525" s="9"/>
      <c r="B525" s="59"/>
      <c r="C525" s="40" t="s">
        <v>2</v>
      </c>
      <c r="D525" s="87">
        <f t="shared" si="18"/>
        <v>23966050</v>
      </c>
      <c r="E525" s="87">
        <f t="shared" si="18"/>
        <v>3578500</v>
      </c>
      <c r="F525" s="87">
        <f t="shared" si="18"/>
        <v>27544550</v>
      </c>
    </row>
    <row r="526" spans="1:6" ht="14" x14ac:dyDescent="0.3">
      <c r="A526" s="5"/>
      <c r="B526" s="17"/>
      <c r="C526" s="3" t="s">
        <v>1</v>
      </c>
      <c r="D526" s="81">
        <v>23966050</v>
      </c>
      <c r="E526" s="81">
        <v>3578500</v>
      </c>
      <c r="F526" s="81">
        <f>D526+E526</f>
        <v>27544550</v>
      </c>
    </row>
    <row r="527" spans="1:6" s="22" customFormat="1" ht="10.5" x14ac:dyDescent="0.25">
      <c r="B527" s="134"/>
      <c r="D527" s="88"/>
      <c r="E527" s="88"/>
      <c r="F527" s="88"/>
    </row>
    <row r="528" spans="1:6" s="22" customFormat="1" ht="10.5" x14ac:dyDescent="0.25">
      <c r="B528" s="134"/>
      <c r="D528" s="88"/>
      <c r="E528" s="88"/>
      <c r="F528" s="88"/>
    </row>
    <row r="529" spans="1:6" ht="15" x14ac:dyDescent="0.3">
      <c r="A529" s="11" t="s">
        <v>245</v>
      </c>
      <c r="B529" s="10" t="s">
        <v>130</v>
      </c>
      <c r="C529" s="11" t="s">
        <v>294</v>
      </c>
      <c r="D529" s="80"/>
      <c r="E529" s="80"/>
      <c r="F529" s="80"/>
    </row>
    <row r="530" spans="1:6" s="22" customFormat="1" ht="10.5" x14ac:dyDescent="0.25">
      <c r="B530" s="132"/>
      <c r="D530" s="88"/>
      <c r="E530" s="88"/>
      <c r="F530" s="88"/>
    </row>
    <row r="531" spans="1:6" ht="14" x14ac:dyDescent="0.3">
      <c r="A531" s="5"/>
      <c r="B531" s="14"/>
      <c r="C531" s="5" t="s">
        <v>73</v>
      </c>
      <c r="D531" s="84">
        <f>D532</f>
        <v>335943</v>
      </c>
      <c r="E531" s="84">
        <f>E532</f>
        <v>0</v>
      </c>
      <c r="F531" s="84">
        <f>F532</f>
        <v>335943</v>
      </c>
    </row>
    <row r="532" spans="1:6" ht="14" x14ac:dyDescent="0.3">
      <c r="A532" s="5"/>
      <c r="B532" s="17"/>
      <c r="C532" s="3" t="s">
        <v>144</v>
      </c>
      <c r="D532" s="81">
        <v>335943</v>
      </c>
      <c r="E532" s="81"/>
      <c r="F532" s="81">
        <f>D532+E532</f>
        <v>335943</v>
      </c>
    </row>
    <row r="533" spans="1:6" ht="14" x14ac:dyDescent="0.3">
      <c r="A533" s="5"/>
      <c r="B533" s="14"/>
      <c r="C533" s="5" t="s">
        <v>3</v>
      </c>
      <c r="D533" s="84">
        <f>D536+D534</f>
        <v>335943</v>
      </c>
      <c r="E533" s="84">
        <f>E536+E534</f>
        <v>0</v>
      </c>
      <c r="F533" s="84">
        <f>F536+F534</f>
        <v>335943</v>
      </c>
    </row>
    <row r="534" spans="1:6" ht="14" x14ac:dyDescent="0.3">
      <c r="A534" s="9"/>
      <c r="B534" s="59"/>
      <c r="C534" s="40" t="s">
        <v>2</v>
      </c>
      <c r="D534" s="87">
        <f>D535</f>
        <v>35943</v>
      </c>
      <c r="E534" s="87">
        <f>E535</f>
        <v>0</v>
      </c>
      <c r="F534" s="87">
        <f>F535</f>
        <v>35943</v>
      </c>
    </row>
    <row r="535" spans="1:6" ht="14" x14ac:dyDescent="0.3">
      <c r="A535" s="5"/>
      <c r="B535" s="17"/>
      <c r="C535" s="3" t="s">
        <v>1</v>
      </c>
      <c r="D535" s="81">
        <v>35943</v>
      </c>
      <c r="E535" s="81"/>
      <c r="F535" s="81">
        <f>D535+E535</f>
        <v>35943</v>
      </c>
    </row>
    <row r="536" spans="1:6" ht="14" x14ac:dyDescent="0.3">
      <c r="A536" s="5"/>
      <c r="B536" s="58"/>
      <c r="C536" s="9" t="s">
        <v>109</v>
      </c>
      <c r="D536" s="82">
        <v>300000</v>
      </c>
      <c r="E536" s="82"/>
      <c r="F536" s="81">
        <f>D536+E536</f>
        <v>300000</v>
      </c>
    </row>
    <row r="537" spans="1:6" s="22" customFormat="1" ht="10.5" x14ac:dyDescent="0.25">
      <c r="B537" s="134"/>
      <c r="D537" s="88"/>
      <c r="E537" s="88"/>
      <c r="F537" s="88"/>
    </row>
    <row r="538" spans="1:6" s="22" customFormat="1" ht="10.5" x14ac:dyDescent="0.25">
      <c r="B538" s="134"/>
      <c r="D538" s="88"/>
      <c r="E538" s="88"/>
      <c r="F538" s="88"/>
    </row>
    <row r="539" spans="1:6" ht="15" x14ac:dyDescent="0.3">
      <c r="A539" s="11" t="s">
        <v>33</v>
      </c>
      <c r="B539" s="10" t="s">
        <v>130</v>
      </c>
      <c r="C539" s="11" t="s">
        <v>295</v>
      </c>
      <c r="D539" s="80"/>
      <c r="E539" s="80"/>
      <c r="F539" s="80"/>
    </row>
    <row r="540" spans="1:6" s="22" customFormat="1" ht="10.5" x14ac:dyDescent="0.25">
      <c r="B540" s="132"/>
      <c r="D540" s="88"/>
      <c r="E540" s="88"/>
      <c r="F540" s="88"/>
    </row>
    <row r="541" spans="1:6" ht="14" x14ac:dyDescent="0.3">
      <c r="A541" s="5"/>
      <c r="B541" s="14"/>
      <c r="C541" s="5" t="s">
        <v>73</v>
      </c>
      <c r="D541" s="84">
        <f>D542</f>
        <v>831377</v>
      </c>
      <c r="E541" s="84">
        <f>E542</f>
        <v>0</v>
      </c>
      <c r="F541" s="84">
        <f>F542</f>
        <v>831377</v>
      </c>
    </row>
    <row r="542" spans="1:6" ht="14" x14ac:dyDescent="0.3">
      <c r="A542" s="5"/>
      <c r="B542" s="17"/>
      <c r="C542" s="3" t="s">
        <v>144</v>
      </c>
      <c r="D542" s="81">
        <v>831377</v>
      </c>
      <c r="E542" s="81"/>
      <c r="F542" s="81">
        <f>D542+E542</f>
        <v>831377</v>
      </c>
    </row>
    <row r="543" spans="1:6" ht="14" x14ac:dyDescent="0.3">
      <c r="A543" s="5"/>
      <c r="B543" s="14"/>
      <c r="C543" s="5" t="s">
        <v>3</v>
      </c>
      <c r="D543" s="84">
        <f t="shared" ref="D543:F544" si="19">D544</f>
        <v>831377</v>
      </c>
      <c r="E543" s="84">
        <f t="shared" si="19"/>
        <v>0</v>
      </c>
      <c r="F543" s="84">
        <f t="shared" si="19"/>
        <v>831377</v>
      </c>
    </row>
    <row r="544" spans="1:6" ht="14" x14ac:dyDescent="0.3">
      <c r="A544" s="9"/>
      <c r="B544" s="59"/>
      <c r="C544" s="40" t="s">
        <v>2</v>
      </c>
      <c r="D544" s="87">
        <f t="shared" si="19"/>
        <v>831377</v>
      </c>
      <c r="E544" s="87">
        <f t="shared" si="19"/>
        <v>0</v>
      </c>
      <c r="F544" s="87">
        <f t="shared" si="19"/>
        <v>831377</v>
      </c>
    </row>
    <row r="545" spans="1:6" ht="14" x14ac:dyDescent="0.3">
      <c r="A545" s="5"/>
      <c r="B545" s="17"/>
      <c r="C545" s="3" t="s">
        <v>1</v>
      </c>
      <c r="D545" s="81">
        <v>831377</v>
      </c>
      <c r="E545" s="81"/>
      <c r="F545" s="81">
        <f>D545+E545</f>
        <v>831377</v>
      </c>
    </row>
    <row r="546" spans="1:6" s="22" customFormat="1" ht="10.5" x14ac:dyDescent="0.25">
      <c r="B546" s="134"/>
      <c r="D546" s="88"/>
      <c r="E546" s="88"/>
      <c r="F546" s="88"/>
    </row>
    <row r="547" spans="1:6" s="22" customFormat="1" ht="10.5" x14ac:dyDescent="0.25">
      <c r="B547" s="134"/>
      <c r="D547" s="88"/>
      <c r="E547" s="88"/>
      <c r="F547" s="88"/>
    </row>
    <row r="548" spans="1:6" ht="15" x14ac:dyDescent="0.3">
      <c r="A548" s="11" t="s">
        <v>68</v>
      </c>
      <c r="B548" s="10" t="s">
        <v>130</v>
      </c>
      <c r="C548" s="11" t="s">
        <v>296</v>
      </c>
      <c r="D548" s="80"/>
      <c r="E548" s="80"/>
      <c r="F548" s="80"/>
    </row>
    <row r="549" spans="1:6" s="22" customFormat="1" ht="10.5" x14ac:dyDescent="0.25">
      <c r="B549" s="132"/>
      <c r="D549" s="88"/>
      <c r="E549" s="88"/>
      <c r="F549" s="88"/>
    </row>
    <row r="550" spans="1:6" ht="14" x14ac:dyDescent="0.3">
      <c r="A550" s="5"/>
      <c r="B550" s="14"/>
      <c r="C550" s="5" t="s">
        <v>73</v>
      </c>
      <c r="D550" s="84">
        <f>SUM(D551:D551)</f>
        <v>1319313</v>
      </c>
      <c r="E550" s="84">
        <f>SUM(E551:E551)</f>
        <v>0</v>
      </c>
      <c r="F550" s="84">
        <f>SUM(F551:F551)</f>
        <v>1319313</v>
      </c>
    </row>
    <row r="551" spans="1:6" ht="14" x14ac:dyDescent="0.3">
      <c r="A551" s="5"/>
      <c r="B551" s="17"/>
      <c r="C551" s="3" t="s">
        <v>144</v>
      </c>
      <c r="D551" s="81">
        <v>1319313</v>
      </c>
      <c r="E551" s="81"/>
      <c r="F551" s="81">
        <f>D551+E551</f>
        <v>1319313</v>
      </c>
    </row>
    <row r="552" spans="1:6" ht="14" x14ac:dyDescent="0.3">
      <c r="A552" s="5"/>
      <c r="B552" s="14"/>
      <c r="C552" s="5" t="s">
        <v>3</v>
      </c>
      <c r="D552" s="84">
        <f t="shared" ref="D552:F553" si="20">D553</f>
        <v>1319313</v>
      </c>
      <c r="E552" s="84">
        <f t="shared" si="20"/>
        <v>0</v>
      </c>
      <c r="F552" s="84">
        <f t="shared" si="20"/>
        <v>1319313</v>
      </c>
    </row>
    <row r="553" spans="1:6" ht="14" x14ac:dyDescent="0.3">
      <c r="A553" s="9"/>
      <c r="B553" s="59"/>
      <c r="C553" s="40" t="s">
        <v>2</v>
      </c>
      <c r="D553" s="87">
        <f t="shared" si="20"/>
        <v>1319313</v>
      </c>
      <c r="E553" s="87">
        <f t="shared" si="20"/>
        <v>0</v>
      </c>
      <c r="F553" s="87">
        <f t="shared" si="20"/>
        <v>1319313</v>
      </c>
    </row>
    <row r="554" spans="1:6" ht="14" x14ac:dyDescent="0.3">
      <c r="A554" s="5"/>
      <c r="B554" s="17"/>
      <c r="C554" s="3" t="s">
        <v>1</v>
      </c>
      <c r="D554" s="81">
        <v>1319313</v>
      </c>
      <c r="E554" s="81"/>
      <c r="F554" s="81">
        <f>D554+E554</f>
        <v>1319313</v>
      </c>
    </row>
    <row r="555" spans="1:6" s="22" customFormat="1" ht="10.5" x14ac:dyDescent="0.25">
      <c r="B555" s="134"/>
      <c r="D555" s="88"/>
      <c r="E555" s="88"/>
      <c r="F555" s="88"/>
    </row>
    <row r="556" spans="1:6" s="22" customFormat="1" ht="10.5" x14ac:dyDescent="0.25">
      <c r="B556" s="134"/>
      <c r="D556" s="88"/>
      <c r="E556" s="88"/>
      <c r="F556" s="88"/>
    </row>
    <row r="557" spans="1:6" ht="15" x14ac:dyDescent="0.3">
      <c r="A557" s="11" t="s">
        <v>164</v>
      </c>
      <c r="B557" s="10" t="s">
        <v>130</v>
      </c>
      <c r="C557" s="11" t="s">
        <v>363</v>
      </c>
      <c r="D557" s="80"/>
      <c r="E557" s="80"/>
      <c r="F557" s="80"/>
    </row>
    <row r="558" spans="1:6" ht="15" x14ac:dyDescent="0.3">
      <c r="A558" s="11"/>
      <c r="B558" s="10"/>
      <c r="C558" s="11" t="s">
        <v>362</v>
      </c>
      <c r="D558" s="80"/>
      <c r="E558" s="80"/>
      <c r="F558" s="80"/>
    </row>
    <row r="559" spans="1:6" s="22" customFormat="1" ht="10.5" x14ac:dyDescent="0.25">
      <c r="B559" s="132"/>
      <c r="D559" s="88"/>
      <c r="E559" s="88"/>
      <c r="F559" s="88"/>
    </row>
    <row r="560" spans="1:6" ht="14" x14ac:dyDescent="0.3">
      <c r="A560" s="5"/>
      <c r="B560" s="14"/>
      <c r="C560" s="5" t="s">
        <v>73</v>
      </c>
      <c r="D560" s="84">
        <f>SUM(D561:D561)</f>
        <v>1234343</v>
      </c>
      <c r="E560" s="84">
        <f>SUM(E561:E561)</f>
        <v>0</v>
      </c>
      <c r="F560" s="84">
        <f>SUM(F561:F561)</f>
        <v>1234343</v>
      </c>
    </row>
    <row r="561" spans="1:8" ht="14" x14ac:dyDescent="0.3">
      <c r="A561" s="5"/>
      <c r="B561" s="17"/>
      <c r="C561" s="3" t="s">
        <v>144</v>
      </c>
      <c r="D561" s="81">
        <v>1234343</v>
      </c>
      <c r="E561" s="81"/>
      <c r="F561" s="81">
        <f>D561+E561</f>
        <v>1234343</v>
      </c>
    </row>
    <row r="562" spans="1:8" ht="14" x14ac:dyDescent="0.3">
      <c r="A562" s="5"/>
      <c r="B562" s="14"/>
      <c r="C562" s="5" t="s">
        <v>3</v>
      </c>
      <c r="D562" s="84">
        <f t="shared" ref="D562:F563" si="21">D563</f>
        <v>1234343</v>
      </c>
      <c r="E562" s="84">
        <f t="shared" si="21"/>
        <v>0</v>
      </c>
      <c r="F562" s="84">
        <f t="shared" si="21"/>
        <v>1234343</v>
      </c>
    </row>
    <row r="563" spans="1:8" ht="14" x14ac:dyDescent="0.3">
      <c r="A563" s="9"/>
      <c r="B563" s="59"/>
      <c r="C563" s="40" t="s">
        <v>2</v>
      </c>
      <c r="D563" s="87">
        <f t="shared" si="21"/>
        <v>1234343</v>
      </c>
      <c r="E563" s="87">
        <f t="shared" si="21"/>
        <v>0</v>
      </c>
      <c r="F563" s="87">
        <f t="shared" si="21"/>
        <v>1234343</v>
      </c>
    </row>
    <row r="564" spans="1:8" ht="14" x14ac:dyDescent="0.3">
      <c r="A564" s="5"/>
      <c r="B564" s="17"/>
      <c r="C564" s="3" t="s">
        <v>1</v>
      </c>
      <c r="D564" s="81">
        <v>1234343</v>
      </c>
      <c r="E564" s="81"/>
      <c r="F564" s="81">
        <f>D564+E564</f>
        <v>1234343</v>
      </c>
    </row>
    <row r="565" spans="1:8" s="22" customFormat="1" ht="10.5" x14ac:dyDescent="0.25">
      <c r="B565" s="134"/>
      <c r="D565" s="88"/>
      <c r="E565" s="88"/>
      <c r="F565" s="88"/>
    </row>
    <row r="566" spans="1:8" s="22" customFormat="1" ht="10.5" x14ac:dyDescent="0.25">
      <c r="B566" s="134"/>
      <c r="D566" s="88"/>
      <c r="E566" s="88"/>
      <c r="F566" s="88"/>
    </row>
    <row r="567" spans="1:8" s="22" customFormat="1" ht="10.5" x14ac:dyDescent="0.25">
      <c r="B567" s="134"/>
      <c r="D567" s="88"/>
      <c r="E567" s="88"/>
      <c r="F567" s="88"/>
    </row>
    <row r="568" spans="1:8" ht="17.5" x14ac:dyDescent="0.35">
      <c r="A568" s="4"/>
      <c r="B568" s="4"/>
      <c r="C568" s="4" t="s">
        <v>163</v>
      </c>
      <c r="D568" s="78"/>
      <c r="E568" s="78"/>
      <c r="F568" s="78"/>
    </row>
    <row r="569" spans="1:8" s="22" customFormat="1" ht="10.5" x14ac:dyDescent="0.25">
      <c r="D569" s="88"/>
      <c r="E569" s="88"/>
      <c r="F569" s="88"/>
    </row>
    <row r="570" spans="1:8" ht="15" x14ac:dyDescent="0.3">
      <c r="A570" s="11"/>
      <c r="B570" s="10"/>
      <c r="C570" s="11" t="s">
        <v>73</v>
      </c>
      <c r="D570" s="80">
        <f>D571+D573+D572</f>
        <v>20593383</v>
      </c>
      <c r="E570" s="80">
        <f>E571+E573+E572</f>
        <v>366930</v>
      </c>
      <c r="F570" s="80">
        <f>F571+F573+F572</f>
        <v>20960313</v>
      </c>
      <c r="H570" s="81"/>
    </row>
    <row r="571" spans="1:8" ht="14" x14ac:dyDescent="0.3">
      <c r="A571" s="5"/>
      <c r="B571" s="102"/>
      <c r="C571" s="3" t="s">
        <v>144</v>
      </c>
      <c r="D571" s="81">
        <f>D596+D646+D688+D656+D697+D730+D611+D635+D742+D753+D677+D667+D626+D721</f>
        <v>17568935</v>
      </c>
      <c r="E571" s="81">
        <f>E596+E646+E688+E656+E697+E730+E611+E635+E742+E753+E677+E667+E626+E721</f>
        <v>180946</v>
      </c>
      <c r="F571" s="81">
        <f>F596+F646+F688+F656+F697+F730+F611+F635+F742+F753+F677+F667+F626+F721</f>
        <v>17749881</v>
      </c>
    </row>
    <row r="572" spans="1:8" ht="14" x14ac:dyDescent="0.3">
      <c r="A572" s="5"/>
      <c r="B572" s="102"/>
      <c r="C572" s="110" t="s">
        <v>223</v>
      </c>
      <c r="D572" s="79">
        <f>D754+D668+D612</f>
        <v>369732</v>
      </c>
      <c r="E572" s="79">
        <f>E754+E668+E612</f>
        <v>11682</v>
      </c>
      <c r="F572" s="79">
        <f>F754+F668+F612</f>
        <v>381414</v>
      </c>
    </row>
    <row r="573" spans="1:8" ht="14" x14ac:dyDescent="0.3">
      <c r="A573" s="5"/>
      <c r="B573" s="102"/>
      <c r="C573" s="3" t="s">
        <v>142</v>
      </c>
      <c r="D573" s="81">
        <f>D613+D698+D678+D710+D597+D657+D636</f>
        <v>2654716</v>
      </c>
      <c r="E573" s="81">
        <f>E613+E698+E678+E710+E597+E657+E636</f>
        <v>174302</v>
      </c>
      <c r="F573" s="81">
        <f>F613+F698+F678+F710+F597+F657+F636</f>
        <v>2829018</v>
      </c>
    </row>
    <row r="574" spans="1:8" ht="15" x14ac:dyDescent="0.3">
      <c r="A574" s="11"/>
      <c r="B574" s="10"/>
      <c r="C574" s="11" t="s">
        <v>3</v>
      </c>
      <c r="D574" s="80">
        <f>D575+D581</f>
        <v>20593383</v>
      </c>
      <c r="E574" s="80">
        <f>E575+E581</f>
        <v>366930</v>
      </c>
      <c r="F574" s="80">
        <f>F575+F581</f>
        <v>20960313</v>
      </c>
    </row>
    <row r="575" spans="1:8" ht="14" x14ac:dyDescent="0.3">
      <c r="A575" s="9"/>
      <c r="B575" s="101"/>
      <c r="C575" s="40" t="s">
        <v>2</v>
      </c>
      <c r="D575" s="87">
        <f>D576+D580+D579</f>
        <v>17896714</v>
      </c>
      <c r="E575" s="87">
        <f>E576+E580+E579</f>
        <v>497997</v>
      </c>
      <c r="F575" s="87">
        <f>F576+F580+F579</f>
        <v>18394711</v>
      </c>
    </row>
    <row r="576" spans="1:8" ht="14" x14ac:dyDescent="0.3">
      <c r="A576" s="5"/>
      <c r="B576" s="102"/>
      <c r="C576" s="3" t="s">
        <v>6</v>
      </c>
      <c r="D576" s="81">
        <f>D600+D616+D649+D691+D660+D701+D681+D713+D733+D639+D745+D757</f>
        <v>11438431</v>
      </c>
      <c r="E576" s="81">
        <f>E600+E616+E649+E691+E660+E701+E681+E713+E733+E639+E745+E757</f>
        <v>493997</v>
      </c>
      <c r="F576" s="81">
        <f>F600+F616+F649+F691+F660+F701+F681+F713+F733+F639+F745+F757</f>
        <v>11932428</v>
      </c>
    </row>
    <row r="577" spans="1:6" ht="14" x14ac:dyDescent="0.3">
      <c r="A577" s="5"/>
      <c r="B577" s="102"/>
      <c r="C577" s="20" t="s">
        <v>141</v>
      </c>
      <c r="D577" s="81">
        <f t="shared" ref="D577:F578" si="22">D601+D617+D714+D702</f>
        <v>4368436</v>
      </c>
      <c r="E577" s="81">
        <f t="shared" si="22"/>
        <v>180205</v>
      </c>
      <c r="F577" s="81">
        <f t="shared" si="22"/>
        <v>4548641</v>
      </c>
    </row>
    <row r="578" spans="1:6" ht="14" x14ac:dyDescent="0.3">
      <c r="A578" s="5"/>
      <c r="B578" s="102"/>
      <c r="C578" s="55" t="s">
        <v>145</v>
      </c>
      <c r="D578" s="81">
        <f t="shared" si="22"/>
        <v>3371434</v>
      </c>
      <c r="E578" s="81">
        <f t="shared" si="22"/>
        <v>143356</v>
      </c>
      <c r="F578" s="81">
        <f t="shared" si="22"/>
        <v>3514790</v>
      </c>
    </row>
    <row r="579" spans="1:6" ht="14" x14ac:dyDescent="0.3">
      <c r="A579" s="5"/>
      <c r="B579" s="102"/>
      <c r="C579" s="145" t="s">
        <v>110</v>
      </c>
      <c r="D579" s="81">
        <f>D629+D724+D603</f>
        <v>5756783</v>
      </c>
      <c r="E579" s="81">
        <f>E629+E724+E603</f>
        <v>0</v>
      </c>
      <c r="F579" s="81">
        <f>F629+F724+F603</f>
        <v>5756783</v>
      </c>
    </row>
    <row r="580" spans="1:6" x14ac:dyDescent="0.3">
      <c r="A580" s="15"/>
      <c r="B580" s="15"/>
      <c r="C580" s="3" t="s">
        <v>113</v>
      </c>
      <c r="D580" s="79">
        <f>D604+D671</f>
        <v>701500</v>
      </c>
      <c r="E580" s="79">
        <f>E604+E671</f>
        <v>4000</v>
      </c>
      <c r="F580" s="79">
        <f>F604+F671</f>
        <v>705500</v>
      </c>
    </row>
    <row r="581" spans="1:6" ht="14" x14ac:dyDescent="0.3">
      <c r="A581" s="9"/>
      <c r="B581" s="103"/>
      <c r="C581" s="9" t="s">
        <v>109</v>
      </c>
      <c r="D581" s="82">
        <f>D661+D619+D704+D682+D605+D640</f>
        <v>2696669</v>
      </c>
      <c r="E581" s="82">
        <f>E661+E619+E704+E682+E605+E640</f>
        <v>-131067</v>
      </c>
      <c r="F581" s="82">
        <f>F661+F619+F704+F682+F605+F640</f>
        <v>2565602</v>
      </c>
    </row>
    <row r="582" spans="1:6" s="22" customFormat="1" ht="10.5" x14ac:dyDescent="0.25">
      <c r="B582" s="132"/>
      <c r="D582" s="88"/>
      <c r="E582" s="88"/>
      <c r="F582" s="88"/>
    </row>
    <row r="583" spans="1:6" s="22" customFormat="1" ht="10.5" x14ac:dyDescent="0.25">
      <c r="B583" s="132"/>
      <c r="D583" s="88"/>
      <c r="E583" s="88"/>
      <c r="F583" s="88"/>
    </row>
    <row r="584" spans="1:6" s="22" customFormat="1" ht="10.5" x14ac:dyDescent="0.25">
      <c r="B584" s="132"/>
      <c r="D584" s="88"/>
      <c r="E584" s="88"/>
      <c r="F584" s="88"/>
    </row>
    <row r="585" spans="1:6" s="22" customFormat="1" ht="10.5" x14ac:dyDescent="0.25">
      <c r="B585" s="132"/>
      <c r="D585" s="88"/>
      <c r="E585" s="88"/>
      <c r="F585" s="88"/>
    </row>
    <row r="586" spans="1:6" s="22" customFormat="1" ht="10.5" x14ac:dyDescent="0.25">
      <c r="B586" s="132"/>
      <c r="D586" s="88"/>
      <c r="E586" s="88"/>
      <c r="F586" s="88"/>
    </row>
    <row r="587" spans="1:6" s="22" customFormat="1" ht="10.5" x14ac:dyDescent="0.25">
      <c r="B587" s="132"/>
      <c r="D587" s="88"/>
      <c r="E587" s="88"/>
      <c r="F587" s="88"/>
    </row>
    <row r="588" spans="1:6" s="22" customFormat="1" ht="10.5" x14ac:dyDescent="0.25">
      <c r="B588" s="132"/>
      <c r="D588" s="88"/>
      <c r="E588" s="88"/>
      <c r="F588" s="88"/>
    </row>
    <row r="589" spans="1:6" s="22" customFormat="1" ht="10.5" x14ac:dyDescent="0.25">
      <c r="B589" s="132"/>
      <c r="D589" s="88"/>
      <c r="E589" s="88"/>
      <c r="F589" s="88"/>
    </row>
    <row r="590" spans="1:6" s="22" customFormat="1" ht="10.5" x14ac:dyDescent="0.25">
      <c r="B590" s="132"/>
      <c r="D590" s="88"/>
      <c r="E590" s="88"/>
      <c r="F590" s="88"/>
    </row>
    <row r="591" spans="1:6" s="22" customFormat="1" ht="10.5" x14ac:dyDescent="0.25">
      <c r="B591" s="132"/>
      <c r="D591" s="88"/>
      <c r="E591" s="88"/>
      <c r="F591" s="88"/>
    </row>
    <row r="592" spans="1:6" ht="15" x14ac:dyDescent="0.3">
      <c r="A592" s="11" t="s">
        <v>34</v>
      </c>
      <c r="B592" s="10" t="s">
        <v>129</v>
      </c>
      <c r="C592" s="11" t="s">
        <v>364</v>
      </c>
      <c r="D592" s="80"/>
      <c r="E592" s="80"/>
      <c r="F592" s="80"/>
    </row>
    <row r="593" spans="1:6" ht="15" x14ac:dyDescent="0.3">
      <c r="A593" s="11"/>
      <c r="B593" s="10"/>
      <c r="C593" s="11" t="s">
        <v>365</v>
      </c>
      <c r="D593" s="80"/>
      <c r="E593" s="80"/>
      <c r="F593" s="80"/>
    </row>
    <row r="594" spans="1:6" s="75" customFormat="1" ht="10.5" x14ac:dyDescent="0.25">
      <c r="A594" s="22"/>
      <c r="B594" s="76"/>
      <c r="D594" s="85"/>
      <c r="E594" s="85"/>
      <c r="F594" s="85"/>
    </row>
    <row r="595" spans="1:6" ht="14" x14ac:dyDescent="0.3">
      <c r="A595" s="5"/>
      <c r="B595" s="100"/>
      <c r="C595" s="5" t="s">
        <v>73</v>
      </c>
      <c r="D595" s="84">
        <f>SUM(D596:D597)</f>
        <v>3791878</v>
      </c>
      <c r="E595" s="84">
        <f>SUM(E596:E597)</f>
        <v>97590</v>
      </c>
      <c r="F595" s="84">
        <f>SUM(F596:F597)</f>
        <v>3889468</v>
      </c>
    </row>
    <row r="596" spans="1:6" ht="14" x14ac:dyDescent="0.3">
      <c r="A596" s="5"/>
      <c r="B596" s="102"/>
      <c r="C596" s="3" t="s">
        <v>144</v>
      </c>
      <c r="D596" s="81">
        <v>3783341</v>
      </c>
      <c r="E596" s="81">
        <v>97590</v>
      </c>
      <c r="F596" s="81">
        <f>D596+E596</f>
        <v>3880931</v>
      </c>
    </row>
    <row r="597" spans="1:6" ht="14" x14ac:dyDescent="0.3">
      <c r="A597" s="5"/>
      <c r="B597" s="102"/>
      <c r="C597" s="3" t="s">
        <v>142</v>
      </c>
      <c r="D597" s="81">
        <v>8537</v>
      </c>
      <c r="E597" s="81">
        <v>0</v>
      </c>
      <c r="F597" s="81">
        <f>D597+E597</f>
        <v>8537</v>
      </c>
    </row>
    <row r="598" spans="1:6" ht="14" x14ac:dyDescent="0.3">
      <c r="A598" s="5"/>
      <c r="B598" s="100"/>
      <c r="C598" s="5" t="s">
        <v>3</v>
      </c>
      <c r="D598" s="84">
        <f>D599+D605</f>
        <v>3791878</v>
      </c>
      <c r="E598" s="84">
        <f>E599+E605</f>
        <v>97590</v>
      </c>
      <c r="F598" s="84">
        <f>F599+F605</f>
        <v>3889468</v>
      </c>
    </row>
    <row r="599" spans="1:6" ht="14" x14ac:dyDescent="0.3">
      <c r="A599" s="9"/>
      <c r="B599" s="101"/>
      <c r="C599" s="40" t="s">
        <v>2</v>
      </c>
      <c r="D599" s="87">
        <f>D600+D604+D603</f>
        <v>3752143</v>
      </c>
      <c r="E599" s="87">
        <f>E600+E604+E603</f>
        <v>93433</v>
      </c>
      <c r="F599" s="87">
        <f>F600+F604+F603</f>
        <v>3845576</v>
      </c>
    </row>
    <row r="600" spans="1:6" ht="14" x14ac:dyDescent="0.3">
      <c r="A600" s="5"/>
      <c r="B600" s="102"/>
      <c r="C600" s="3" t="s">
        <v>6</v>
      </c>
      <c r="D600" s="81">
        <v>3690643</v>
      </c>
      <c r="E600" s="81">
        <v>89433</v>
      </c>
      <c r="F600" s="81">
        <f t="shared" ref="F600:F605" si="23">D600+E600</f>
        <v>3780076</v>
      </c>
    </row>
    <row r="601" spans="1:6" ht="14" x14ac:dyDescent="0.3">
      <c r="A601" s="5"/>
      <c r="B601" s="102"/>
      <c r="C601" s="20" t="s">
        <v>141</v>
      </c>
      <c r="D601" s="81">
        <v>3245853</v>
      </c>
      <c r="E601" s="81">
        <v>97272</v>
      </c>
      <c r="F601" s="81">
        <f t="shared" si="23"/>
        <v>3343125</v>
      </c>
    </row>
    <row r="602" spans="1:6" ht="14" x14ac:dyDescent="0.3">
      <c r="A602" s="5"/>
      <c r="B602" s="102"/>
      <c r="C602" s="55" t="s">
        <v>145</v>
      </c>
      <c r="D602" s="81">
        <v>2506241</v>
      </c>
      <c r="E602" s="81">
        <v>74361</v>
      </c>
      <c r="F602" s="81">
        <f t="shared" si="23"/>
        <v>2580602</v>
      </c>
    </row>
    <row r="603" spans="1:6" ht="14" x14ac:dyDescent="0.3">
      <c r="A603" s="5"/>
      <c r="B603" s="102"/>
      <c r="C603" s="145" t="s">
        <v>110</v>
      </c>
      <c r="D603" s="81">
        <v>60000</v>
      </c>
      <c r="E603" s="81">
        <v>0</v>
      </c>
      <c r="F603" s="81">
        <f t="shared" si="23"/>
        <v>60000</v>
      </c>
    </row>
    <row r="604" spans="1:6" x14ac:dyDescent="0.3">
      <c r="A604" s="15"/>
      <c r="B604" s="15"/>
      <c r="C604" s="3" t="s">
        <v>113</v>
      </c>
      <c r="D604" s="79">
        <v>1500</v>
      </c>
      <c r="E604" s="79">
        <v>4000</v>
      </c>
      <c r="F604" s="81">
        <f t="shared" si="23"/>
        <v>5500</v>
      </c>
    </row>
    <row r="605" spans="1:6" ht="14" x14ac:dyDescent="0.3">
      <c r="A605" s="5"/>
      <c r="B605" s="102"/>
      <c r="C605" s="9" t="s">
        <v>109</v>
      </c>
      <c r="D605" s="82">
        <v>39735</v>
      </c>
      <c r="E605" s="82">
        <v>4157</v>
      </c>
      <c r="F605" s="82">
        <f t="shared" si="23"/>
        <v>43892</v>
      </c>
    </row>
    <row r="606" spans="1:6" s="22" customFormat="1" ht="10.5" x14ac:dyDescent="0.25">
      <c r="B606" s="132"/>
      <c r="D606" s="88"/>
      <c r="E606" s="88"/>
      <c r="F606" s="88"/>
    </row>
    <row r="607" spans="1:6" s="22" customFormat="1" ht="10.5" x14ac:dyDescent="0.25">
      <c r="B607" s="132"/>
      <c r="D607" s="88"/>
      <c r="E607" s="88"/>
      <c r="F607" s="88"/>
    </row>
    <row r="608" spans="1:6" ht="15.5" x14ac:dyDescent="0.35">
      <c r="A608" s="11" t="s">
        <v>35</v>
      </c>
      <c r="B608" s="10" t="s">
        <v>129</v>
      </c>
      <c r="C608" s="11" t="s">
        <v>315</v>
      </c>
      <c r="D608" s="86"/>
      <c r="E608" s="86"/>
      <c r="F608" s="86"/>
    </row>
    <row r="609" spans="1:6" s="75" customFormat="1" ht="10.5" x14ac:dyDescent="0.25">
      <c r="A609" s="22"/>
      <c r="B609" s="76"/>
      <c r="D609" s="85"/>
      <c r="E609" s="85"/>
      <c r="F609" s="85"/>
    </row>
    <row r="610" spans="1:6" ht="14" x14ac:dyDescent="0.3">
      <c r="A610" s="5"/>
      <c r="B610" s="100"/>
      <c r="C610" s="5" t="s">
        <v>73</v>
      </c>
      <c r="D610" s="84">
        <f>SUM(D611:D613)</f>
        <v>3145210</v>
      </c>
      <c r="E610" s="84">
        <f>SUM(E611:E613)</f>
        <v>143363</v>
      </c>
      <c r="F610" s="84">
        <f>SUM(F611:F613)</f>
        <v>3288573</v>
      </c>
    </row>
    <row r="611" spans="1:6" ht="14" x14ac:dyDescent="0.3">
      <c r="A611" s="5"/>
      <c r="B611" s="102"/>
      <c r="C611" s="3" t="s">
        <v>144</v>
      </c>
      <c r="D611" s="81">
        <v>1297363</v>
      </c>
      <c r="E611" s="81">
        <v>6688</v>
      </c>
      <c r="F611" s="81">
        <f>D611+E611</f>
        <v>1304051</v>
      </c>
    </row>
    <row r="612" spans="1:6" ht="14" x14ac:dyDescent="0.3">
      <c r="A612" s="5"/>
      <c r="B612" s="102"/>
      <c r="C612" s="110" t="s">
        <v>223</v>
      </c>
      <c r="D612" s="79">
        <v>0</v>
      </c>
      <c r="E612" s="79">
        <v>11675</v>
      </c>
      <c r="F612" s="81">
        <f>D612+E612</f>
        <v>11675</v>
      </c>
    </row>
    <row r="613" spans="1:6" ht="14" x14ac:dyDescent="0.3">
      <c r="A613" s="5"/>
      <c r="B613" s="102"/>
      <c r="C613" s="3" t="s">
        <v>142</v>
      </c>
      <c r="D613" s="81">
        <v>1847847</v>
      </c>
      <c r="E613" s="81">
        <v>125000</v>
      </c>
      <c r="F613" s="81">
        <f>D613+E613</f>
        <v>1972847</v>
      </c>
    </row>
    <row r="614" spans="1:6" ht="14" x14ac:dyDescent="0.3">
      <c r="A614" s="5"/>
      <c r="B614" s="100"/>
      <c r="C614" s="5" t="s">
        <v>3</v>
      </c>
      <c r="D614" s="84">
        <f>D615+D619</f>
        <v>3145210</v>
      </c>
      <c r="E614" s="84">
        <f>E615+E619</f>
        <v>143363</v>
      </c>
      <c r="F614" s="84">
        <f>F615+F619</f>
        <v>3288573</v>
      </c>
    </row>
    <row r="615" spans="1:6" ht="14" x14ac:dyDescent="0.3">
      <c r="A615" s="9"/>
      <c r="B615" s="101"/>
      <c r="C615" s="40" t="s">
        <v>2</v>
      </c>
      <c r="D615" s="87">
        <f>D616</f>
        <v>3057470</v>
      </c>
      <c r="E615" s="87">
        <f>E616</f>
        <v>196863</v>
      </c>
      <c r="F615" s="87">
        <f>F616</f>
        <v>3254333</v>
      </c>
    </row>
    <row r="616" spans="1:6" ht="14" x14ac:dyDescent="0.3">
      <c r="A616" s="5"/>
      <c r="B616" s="102"/>
      <c r="C616" s="3" t="s">
        <v>6</v>
      </c>
      <c r="D616" s="81">
        <v>3057470</v>
      </c>
      <c r="E616" s="81">
        <v>196863</v>
      </c>
      <c r="F616" s="81">
        <f>D616+E616</f>
        <v>3254333</v>
      </c>
    </row>
    <row r="617" spans="1:6" ht="14" x14ac:dyDescent="0.3">
      <c r="A617" s="5"/>
      <c r="B617" s="102"/>
      <c r="C617" s="20" t="s">
        <v>141</v>
      </c>
      <c r="D617" s="81">
        <v>897127</v>
      </c>
      <c r="E617" s="81">
        <v>111534</v>
      </c>
      <c r="F617" s="81">
        <f>D617+E617</f>
        <v>1008661</v>
      </c>
    </row>
    <row r="618" spans="1:6" ht="14" x14ac:dyDescent="0.3">
      <c r="A618" s="5"/>
      <c r="B618" s="102"/>
      <c r="C618" s="55" t="s">
        <v>145</v>
      </c>
      <c r="D618" s="81">
        <v>692553</v>
      </c>
      <c r="E618" s="81">
        <v>90245</v>
      </c>
      <c r="F618" s="81">
        <f>D618+E618</f>
        <v>782798</v>
      </c>
    </row>
    <row r="619" spans="1:6" ht="14" x14ac:dyDescent="0.3">
      <c r="A619" s="9"/>
      <c r="B619" s="103"/>
      <c r="C619" s="9" t="s">
        <v>109</v>
      </c>
      <c r="D619" s="82">
        <v>87740</v>
      </c>
      <c r="E619" s="82">
        <v>-53500</v>
      </c>
      <c r="F619" s="82">
        <f>D619+E619</f>
        <v>34240</v>
      </c>
    </row>
    <row r="620" spans="1:6" s="22" customFormat="1" ht="10.5" x14ac:dyDescent="0.25">
      <c r="B620" s="132"/>
      <c r="D620" s="88"/>
      <c r="E620" s="88"/>
      <c r="F620" s="88"/>
    </row>
    <row r="621" spans="1:6" s="22" customFormat="1" ht="10.5" x14ac:dyDescent="0.25">
      <c r="B621" s="132"/>
      <c r="D621" s="88"/>
      <c r="E621" s="88"/>
      <c r="F621" s="88"/>
    </row>
    <row r="622" spans="1:6" ht="15" x14ac:dyDescent="0.3">
      <c r="A622" s="175" t="s">
        <v>54</v>
      </c>
      <c r="B622" s="140" t="s">
        <v>122</v>
      </c>
      <c r="C622" s="141" t="s">
        <v>283</v>
      </c>
      <c r="D622" s="80"/>
      <c r="E622" s="80"/>
      <c r="F622" s="80"/>
    </row>
    <row r="623" spans="1:6" ht="15" x14ac:dyDescent="0.3">
      <c r="A623" s="176"/>
      <c r="B623" s="140"/>
      <c r="C623" s="141" t="s">
        <v>284</v>
      </c>
      <c r="D623" s="80"/>
      <c r="E623" s="80"/>
      <c r="F623" s="80"/>
    </row>
    <row r="624" spans="1:6" s="75" customFormat="1" ht="10.5" x14ac:dyDescent="0.25">
      <c r="A624" s="177"/>
      <c r="B624" s="159"/>
      <c r="C624" s="160"/>
      <c r="D624" s="85"/>
      <c r="E624" s="85"/>
      <c r="F624" s="85"/>
    </row>
    <row r="625" spans="1:6" ht="14" x14ac:dyDescent="0.3">
      <c r="A625" s="142"/>
      <c r="B625" s="143"/>
      <c r="C625" s="142" t="s">
        <v>73</v>
      </c>
      <c r="D625" s="84">
        <f>SUM(D626:D626)</f>
        <v>1371380</v>
      </c>
      <c r="E625" s="84">
        <f>SUM(E626:E626)</f>
        <v>0</v>
      </c>
      <c r="F625" s="84">
        <f>SUM(F626:F626)</f>
        <v>1371380</v>
      </c>
    </row>
    <row r="626" spans="1:6" ht="14" x14ac:dyDescent="0.3">
      <c r="A626" s="142"/>
      <c r="B626" s="144"/>
      <c r="C626" s="145" t="s">
        <v>144</v>
      </c>
      <c r="D626" s="81">
        <v>1371380</v>
      </c>
      <c r="E626" s="81"/>
      <c r="F626" s="81">
        <f>D626+E626</f>
        <v>1371380</v>
      </c>
    </row>
    <row r="627" spans="1:6" ht="14" x14ac:dyDescent="0.3">
      <c r="A627" s="142"/>
      <c r="B627" s="143"/>
      <c r="C627" s="142" t="s">
        <v>3</v>
      </c>
      <c r="D627" s="84">
        <f t="shared" ref="D627:F628" si="24">D628</f>
        <v>1371380</v>
      </c>
      <c r="E627" s="84">
        <f t="shared" si="24"/>
        <v>0</v>
      </c>
      <c r="F627" s="84">
        <f t="shared" si="24"/>
        <v>1371380</v>
      </c>
    </row>
    <row r="628" spans="1:6" ht="14" x14ac:dyDescent="0.3">
      <c r="A628" s="178"/>
      <c r="B628" s="147"/>
      <c r="C628" s="146" t="s">
        <v>2</v>
      </c>
      <c r="D628" s="87">
        <f t="shared" si="24"/>
        <v>1371380</v>
      </c>
      <c r="E628" s="87">
        <f t="shared" si="24"/>
        <v>0</v>
      </c>
      <c r="F628" s="87">
        <f t="shared" si="24"/>
        <v>1371380</v>
      </c>
    </row>
    <row r="629" spans="1:6" ht="14" x14ac:dyDescent="0.3">
      <c r="A629" s="142"/>
      <c r="B629" s="144"/>
      <c r="C629" s="145" t="s">
        <v>110</v>
      </c>
      <c r="D629" s="81">
        <v>1371380</v>
      </c>
      <c r="E629" s="81"/>
      <c r="F629" s="81">
        <f>D629+E629</f>
        <v>1371380</v>
      </c>
    </row>
    <row r="630" spans="1:6" s="22" customFormat="1" ht="10.5" x14ac:dyDescent="0.25">
      <c r="D630" s="88"/>
      <c r="E630" s="88"/>
      <c r="F630" s="88"/>
    </row>
    <row r="631" spans="1:6" s="22" customFormat="1" ht="10.5" x14ac:dyDescent="0.25">
      <c r="D631" s="88"/>
      <c r="E631" s="88"/>
      <c r="F631" s="88"/>
    </row>
    <row r="632" spans="1:6" ht="15" x14ac:dyDescent="0.3">
      <c r="A632" s="11" t="s">
        <v>231</v>
      </c>
      <c r="B632" s="10" t="s">
        <v>232</v>
      </c>
      <c r="C632" s="11" t="s">
        <v>233</v>
      </c>
      <c r="D632" s="80"/>
      <c r="E632" s="80"/>
      <c r="F632" s="80"/>
    </row>
    <row r="633" spans="1:6" s="75" customFormat="1" ht="10.5" x14ac:dyDescent="0.25">
      <c r="A633" s="22"/>
      <c r="B633" s="76"/>
      <c r="D633" s="85"/>
      <c r="E633" s="85"/>
      <c r="F633" s="85"/>
    </row>
    <row r="634" spans="1:6" ht="14" x14ac:dyDescent="0.3">
      <c r="A634" s="5"/>
      <c r="B634" s="5"/>
      <c r="C634" s="8" t="s">
        <v>73</v>
      </c>
      <c r="D634" s="84">
        <f>D635+D636</f>
        <v>719563</v>
      </c>
      <c r="E634" s="84">
        <f>E635+E636</f>
        <v>49302</v>
      </c>
      <c r="F634" s="84">
        <f>F635+F636</f>
        <v>768865</v>
      </c>
    </row>
    <row r="635" spans="1:6" ht="14" x14ac:dyDescent="0.3">
      <c r="A635" s="5"/>
      <c r="C635" s="3" t="s">
        <v>144</v>
      </c>
      <c r="D635" s="81">
        <v>672153</v>
      </c>
      <c r="E635" s="81">
        <v>0</v>
      </c>
      <c r="F635" s="81">
        <f>D635+E635</f>
        <v>672153</v>
      </c>
    </row>
    <row r="636" spans="1:6" ht="14" x14ac:dyDescent="0.3">
      <c r="A636" s="5"/>
      <c r="B636" s="102"/>
      <c r="C636" s="3" t="s">
        <v>142</v>
      </c>
      <c r="D636" s="81">
        <v>47410</v>
      </c>
      <c r="E636" s="81">
        <v>49302</v>
      </c>
      <c r="F636" s="81">
        <f>D636+E636</f>
        <v>96712</v>
      </c>
    </row>
    <row r="637" spans="1:6" ht="14" x14ac:dyDescent="0.3">
      <c r="A637" s="5"/>
      <c r="B637" s="5"/>
      <c r="C637" s="5" t="s">
        <v>3</v>
      </c>
      <c r="D637" s="84">
        <f>D638+D640</f>
        <v>719563</v>
      </c>
      <c r="E637" s="84">
        <f t="shared" ref="E637:F637" si="25">E638+E640</f>
        <v>49302</v>
      </c>
      <c r="F637" s="84">
        <f t="shared" si="25"/>
        <v>768865</v>
      </c>
    </row>
    <row r="638" spans="1:6" ht="14" x14ac:dyDescent="0.3">
      <c r="A638" s="9"/>
      <c r="B638" s="9"/>
      <c r="C638" s="9" t="s">
        <v>2</v>
      </c>
      <c r="D638" s="82">
        <f>D639</f>
        <v>634713</v>
      </c>
      <c r="E638" s="82">
        <f t="shared" ref="E638:F638" si="26">E639</f>
        <v>106926</v>
      </c>
      <c r="F638" s="82">
        <f t="shared" si="26"/>
        <v>741639</v>
      </c>
    </row>
    <row r="639" spans="1:6" x14ac:dyDescent="0.3">
      <c r="C639" s="3" t="s">
        <v>1</v>
      </c>
      <c r="D639" s="81">
        <v>634713</v>
      </c>
      <c r="E639" s="81">
        <v>106926</v>
      </c>
      <c r="F639" s="81">
        <f>D639+E639</f>
        <v>741639</v>
      </c>
    </row>
    <row r="640" spans="1:6" ht="14" x14ac:dyDescent="0.3">
      <c r="A640" s="5"/>
      <c r="B640" s="100"/>
      <c r="C640" s="9" t="s">
        <v>109</v>
      </c>
      <c r="D640" s="82">
        <v>84850</v>
      </c>
      <c r="E640" s="82">
        <v>-57624</v>
      </c>
      <c r="F640" s="82">
        <f>D640+E640</f>
        <v>27226</v>
      </c>
    </row>
    <row r="641" spans="1:6" s="22" customFormat="1" ht="10.5" x14ac:dyDescent="0.25">
      <c r="D641" s="88"/>
      <c r="E641" s="88"/>
      <c r="F641" s="88"/>
    </row>
    <row r="642" spans="1:6" s="22" customFormat="1" ht="10.5" x14ac:dyDescent="0.25">
      <c r="D642" s="88"/>
      <c r="E642" s="88"/>
      <c r="F642" s="88"/>
    </row>
    <row r="643" spans="1:6" ht="15" x14ac:dyDescent="0.3">
      <c r="A643" s="11" t="s">
        <v>174</v>
      </c>
      <c r="B643" s="10" t="s">
        <v>137</v>
      </c>
      <c r="C643" s="11" t="s">
        <v>112</v>
      </c>
      <c r="D643" s="80"/>
      <c r="E643" s="80"/>
      <c r="F643" s="80"/>
    </row>
    <row r="644" spans="1:6" s="75" customFormat="1" ht="10.5" x14ac:dyDescent="0.25">
      <c r="A644" s="22"/>
      <c r="B644" s="76"/>
      <c r="D644" s="85"/>
      <c r="E644" s="85"/>
      <c r="F644" s="85"/>
    </row>
    <row r="645" spans="1:6" ht="14" x14ac:dyDescent="0.3">
      <c r="A645" s="5"/>
      <c r="B645" s="14"/>
      <c r="C645" s="5" t="s">
        <v>73</v>
      </c>
      <c r="D645" s="84">
        <f>SUM(D646:D646)</f>
        <v>102540</v>
      </c>
      <c r="E645" s="84">
        <f>SUM(E646:E646)</f>
        <v>0</v>
      </c>
      <c r="F645" s="84">
        <f>SUM(F646:F646)</f>
        <v>102540</v>
      </c>
    </row>
    <row r="646" spans="1:6" x14ac:dyDescent="0.3">
      <c r="B646" s="17"/>
      <c r="C646" s="3" t="s">
        <v>144</v>
      </c>
      <c r="D646" s="81">
        <v>102540</v>
      </c>
      <c r="E646" s="81"/>
      <c r="F646" s="81">
        <f>D646+E646</f>
        <v>102540</v>
      </c>
    </row>
    <row r="647" spans="1:6" ht="14" x14ac:dyDescent="0.3">
      <c r="A647" s="5"/>
      <c r="B647" s="14"/>
      <c r="C647" s="5" t="s">
        <v>3</v>
      </c>
      <c r="D647" s="84">
        <f t="shared" ref="D647:F648" si="27">D648</f>
        <v>102540</v>
      </c>
      <c r="E647" s="84">
        <f t="shared" si="27"/>
        <v>0</v>
      </c>
      <c r="F647" s="84">
        <f t="shared" si="27"/>
        <v>102540</v>
      </c>
    </row>
    <row r="648" spans="1:6" ht="14" x14ac:dyDescent="0.3">
      <c r="A648" s="9"/>
      <c r="B648" s="14"/>
      <c r="C648" s="9" t="s">
        <v>2</v>
      </c>
      <c r="D648" s="82">
        <f t="shared" si="27"/>
        <v>102540</v>
      </c>
      <c r="E648" s="82">
        <f t="shared" si="27"/>
        <v>0</v>
      </c>
      <c r="F648" s="82">
        <f t="shared" si="27"/>
        <v>102540</v>
      </c>
    </row>
    <row r="649" spans="1:6" x14ac:dyDescent="0.3">
      <c r="B649" s="17"/>
      <c r="C649" s="3" t="s">
        <v>1</v>
      </c>
      <c r="D649" s="81">
        <v>102540</v>
      </c>
      <c r="E649" s="81"/>
      <c r="F649" s="81">
        <f>D649+E649</f>
        <v>102540</v>
      </c>
    </row>
    <row r="650" spans="1:6" s="22" customFormat="1" ht="10.5" x14ac:dyDescent="0.25">
      <c r="D650" s="88"/>
      <c r="E650" s="88"/>
      <c r="F650" s="88"/>
    </row>
    <row r="651" spans="1:6" s="22" customFormat="1" ht="10.5" x14ac:dyDescent="0.25">
      <c r="D651" s="88"/>
      <c r="E651" s="88"/>
      <c r="F651" s="88"/>
    </row>
    <row r="652" spans="1:6" ht="15" x14ac:dyDescent="0.3">
      <c r="A652" s="11" t="s">
        <v>101</v>
      </c>
      <c r="B652" s="10" t="s">
        <v>129</v>
      </c>
      <c r="C652" s="11" t="s">
        <v>366</v>
      </c>
      <c r="D652" s="80"/>
      <c r="E652" s="80"/>
      <c r="F652" s="80"/>
    </row>
    <row r="653" spans="1:6" ht="15" x14ac:dyDescent="0.3">
      <c r="A653" s="11"/>
      <c r="B653" s="10"/>
      <c r="C653" s="11" t="s">
        <v>367</v>
      </c>
      <c r="D653" s="80"/>
      <c r="E653" s="80"/>
      <c r="F653" s="80"/>
    </row>
    <row r="654" spans="1:6" s="75" customFormat="1" ht="10.5" x14ac:dyDescent="0.25">
      <c r="A654" s="22"/>
      <c r="B654" s="76"/>
      <c r="D654" s="85"/>
      <c r="E654" s="85"/>
      <c r="F654" s="85"/>
    </row>
    <row r="655" spans="1:6" ht="14" x14ac:dyDescent="0.3">
      <c r="A655" s="5"/>
      <c r="B655" s="100"/>
      <c r="C655" s="5" t="s">
        <v>73</v>
      </c>
      <c r="D655" s="84">
        <f>SUM(D656:D657)</f>
        <v>3003558</v>
      </c>
      <c r="E655" s="84">
        <f>SUM(E656:E657)</f>
        <v>173855</v>
      </c>
      <c r="F655" s="84">
        <f>SUM(F656:F657)</f>
        <v>3177413</v>
      </c>
    </row>
    <row r="656" spans="1:6" ht="14" x14ac:dyDescent="0.3">
      <c r="A656" s="5"/>
      <c r="B656" s="102"/>
      <c r="C656" s="3" t="s">
        <v>144</v>
      </c>
      <c r="D656" s="81">
        <v>2954271</v>
      </c>
      <c r="E656" s="81">
        <v>173855</v>
      </c>
      <c r="F656" s="81">
        <f>D656+E656</f>
        <v>3128126</v>
      </c>
    </row>
    <row r="657" spans="1:6" ht="14" x14ac:dyDescent="0.3">
      <c r="A657" s="5"/>
      <c r="C657" s="3" t="s">
        <v>142</v>
      </c>
      <c r="D657" s="81">
        <v>49287</v>
      </c>
      <c r="E657" s="81">
        <v>0</v>
      </c>
      <c r="F657" s="81">
        <f>D657+E657</f>
        <v>49287</v>
      </c>
    </row>
    <row r="658" spans="1:6" ht="14" x14ac:dyDescent="0.3">
      <c r="A658" s="5"/>
      <c r="B658" s="100"/>
      <c r="C658" s="5" t="s">
        <v>3</v>
      </c>
      <c r="D658" s="84">
        <f>D661+D659</f>
        <v>3003558</v>
      </c>
      <c r="E658" s="84">
        <f>E661+E659</f>
        <v>173855</v>
      </c>
      <c r="F658" s="84">
        <f>F661+F659</f>
        <v>3177413</v>
      </c>
    </row>
    <row r="659" spans="1:6" ht="14" x14ac:dyDescent="0.3">
      <c r="A659" s="9"/>
      <c r="B659" s="101"/>
      <c r="C659" s="40" t="s">
        <v>2</v>
      </c>
      <c r="D659" s="87">
        <f>D660</f>
        <v>1275566</v>
      </c>
      <c r="E659" s="87">
        <f>E660</f>
        <v>53100</v>
      </c>
      <c r="F659" s="87">
        <f>F660</f>
        <v>1328666</v>
      </c>
    </row>
    <row r="660" spans="1:6" ht="14" x14ac:dyDescent="0.3">
      <c r="A660" s="5"/>
      <c r="B660" s="102"/>
      <c r="C660" s="3" t="s">
        <v>1</v>
      </c>
      <c r="D660" s="81">
        <v>1275566</v>
      </c>
      <c r="E660" s="81">
        <v>53100</v>
      </c>
      <c r="F660" s="81">
        <f>D660+E660</f>
        <v>1328666</v>
      </c>
    </row>
    <row r="661" spans="1:6" ht="14" x14ac:dyDescent="0.3">
      <c r="A661" s="5"/>
      <c r="B661" s="100"/>
      <c r="C661" s="9" t="s">
        <v>109</v>
      </c>
      <c r="D661" s="82">
        <v>1727992</v>
      </c>
      <c r="E661" s="82">
        <v>120755</v>
      </c>
      <c r="F661" s="82">
        <f>D661+E661</f>
        <v>1848747</v>
      </c>
    </row>
    <row r="662" spans="1:6" s="22" customFormat="1" ht="10.5" x14ac:dyDescent="0.25">
      <c r="D662" s="88"/>
      <c r="E662" s="88"/>
      <c r="F662" s="88"/>
    </row>
    <row r="663" spans="1:6" s="22" customFormat="1" ht="10.5" x14ac:dyDescent="0.25">
      <c r="D663" s="88"/>
      <c r="E663" s="88"/>
      <c r="F663" s="88"/>
    </row>
    <row r="664" spans="1:6" ht="15" x14ac:dyDescent="0.3">
      <c r="A664" s="11" t="s">
        <v>271</v>
      </c>
      <c r="B664" s="10" t="s">
        <v>116</v>
      </c>
      <c r="C664" s="11" t="s">
        <v>279</v>
      </c>
      <c r="D664" s="80"/>
      <c r="E664" s="80"/>
      <c r="F664" s="80"/>
    </row>
    <row r="665" spans="1:6" s="75" customFormat="1" ht="10.5" x14ac:dyDescent="0.25">
      <c r="A665" s="22"/>
      <c r="B665" s="76"/>
      <c r="D665" s="85"/>
      <c r="E665" s="85"/>
      <c r="F665" s="85"/>
    </row>
    <row r="666" spans="1:6" ht="14" x14ac:dyDescent="0.3">
      <c r="A666" s="5"/>
      <c r="B666" s="100"/>
      <c r="C666" s="5" t="s">
        <v>73</v>
      </c>
      <c r="D666" s="84">
        <f>SUM(D667:D668)</f>
        <v>700000</v>
      </c>
      <c r="E666" s="84">
        <f>SUM(E667:E668)</f>
        <v>0</v>
      </c>
      <c r="F666" s="84">
        <f>SUM(F667:F668)</f>
        <v>700000</v>
      </c>
    </row>
    <row r="667" spans="1:6" ht="14" x14ac:dyDescent="0.3">
      <c r="A667" s="5"/>
      <c r="B667" s="102"/>
      <c r="C667" s="3" t="s">
        <v>144</v>
      </c>
      <c r="D667" s="81">
        <v>350000</v>
      </c>
      <c r="E667" s="81"/>
      <c r="F667" s="81">
        <f>D667+E667</f>
        <v>350000</v>
      </c>
    </row>
    <row r="668" spans="1:6" ht="14" x14ac:dyDescent="0.3">
      <c r="A668" s="5"/>
      <c r="B668" s="102"/>
      <c r="C668" s="110" t="s">
        <v>223</v>
      </c>
      <c r="D668" s="79">
        <v>350000</v>
      </c>
      <c r="E668" s="79"/>
      <c r="F668" s="81">
        <f>D668+E668</f>
        <v>350000</v>
      </c>
    </row>
    <row r="669" spans="1:6" ht="14" x14ac:dyDescent="0.3">
      <c r="A669" s="5"/>
      <c r="B669" s="100"/>
      <c r="C669" s="5" t="s">
        <v>3</v>
      </c>
      <c r="D669" s="84">
        <f t="shared" ref="D669:F670" si="28">D670</f>
        <v>700000</v>
      </c>
      <c r="E669" s="84">
        <f t="shared" si="28"/>
        <v>0</v>
      </c>
      <c r="F669" s="84">
        <f t="shared" si="28"/>
        <v>700000</v>
      </c>
    </row>
    <row r="670" spans="1:6" ht="14" x14ac:dyDescent="0.3">
      <c r="A670" s="9"/>
      <c r="B670" s="101"/>
      <c r="C670" s="40" t="s">
        <v>2</v>
      </c>
      <c r="D670" s="87">
        <f t="shared" si="28"/>
        <v>700000</v>
      </c>
      <c r="E670" s="87">
        <f t="shared" si="28"/>
        <v>0</v>
      </c>
      <c r="F670" s="87">
        <f t="shared" si="28"/>
        <v>700000</v>
      </c>
    </row>
    <row r="671" spans="1:6" x14ac:dyDescent="0.3">
      <c r="A671" s="15"/>
      <c r="B671" s="15"/>
      <c r="C671" s="3" t="s">
        <v>113</v>
      </c>
      <c r="D671" s="79">
        <v>700000</v>
      </c>
      <c r="E671" s="79"/>
      <c r="F671" s="81">
        <f>D671+E671</f>
        <v>700000</v>
      </c>
    </row>
    <row r="672" spans="1:6" s="22" customFormat="1" ht="10.5" x14ac:dyDescent="0.25">
      <c r="D672" s="88"/>
      <c r="E672" s="88"/>
      <c r="F672" s="88"/>
    </row>
    <row r="673" spans="1:6" s="22" customFormat="1" ht="10.5" x14ac:dyDescent="0.25">
      <c r="D673" s="88"/>
      <c r="E673" s="88"/>
      <c r="F673" s="88"/>
    </row>
    <row r="674" spans="1:6" ht="15" x14ac:dyDescent="0.3">
      <c r="A674" s="11" t="s">
        <v>191</v>
      </c>
      <c r="B674" s="10" t="s">
        <v>118</v>
      </c>
      <c r="C674" s="11" t="s">
        <v>297</v>
      </c>
      <c r="D674" s="80"/>
      <c r="E674" s="80"/>
      <c r="F674" s="80"/>
    </row>
    <row r="675" spans="1:6" s="75" customFormat="1" ht="10.5" x14ac:dyDescent="0.25">
      <c r="A675" s="22"/>
      <c r="B675" s="76"/>
      <c r="D675" s="85"/>
      <c r="E675" s="85"/>
      <c r="F675" s="85"/>
    </row>
    <row r="676" spans="1:6" ht="14" x14ac:dyDescent="0.3">
      <c r="A676" s="5"/>
      <c r="B676" s="5"/>
      <c r="C676" s="5" t="s">
        <v>73</v>
      </c>
      <c r="D676" s="84">
        <f>D678+D677</f>
        <v>1263972</v>
      </c>
      <c r="E676" s="84">
        <f>E678+E677</f>
        <v>70000</v>
      </c>
      <c r="F676" s="84">
        <f>F678+F677</f>
        <v>1333972</v>
      </c>
    </row>
    <row r="677" spans="1:6" x14ac:dyDescent="0.3">
      <c r="B677" s="17"/>
      <c r="C677" s="3" t="s">
        <v>144</v>
      </c>
      <c r="D677" s="81">
        <v>693228</v>
      </c>
      <c r="E677" s="81">
        <v>70000</v>
      </c>
      <c r="F677" s="81">
        <f>D677+E677</f>
        <v>763228</v>
      </c>
    </row>
    <row r="678" spans="1:6" ht="14" x14ac:dyDescent="0.3">
      <c r="A678" s="5"/>
      <c r="C678" s="3" t="s">
        <v>142</v>
      </c>
      <c r="D678" s="81">
        <v>570744</v>
      </c>
      <c r="E678" s="81">
        <v>0</v>
      </c>
      <c r="F678" s="81">
        <f>D678+E678</f>
        <v>570744</v>
      </c>
    </row>
    <row r="679" spans="1:6" ht="14" x14ac:dyDescent="0.3">
      <c r="A679" s="5"/>
      <c r="B679" s="5"/>
      <c r="C679" s="5" t="s">
        <v>3</v>
      </c>
      <c r="D679" s="84">
        <f>D680+D682</f>
        <v>1263972</v>
      </c>
      <c r="E679" s="84">
        <f>E680+E682</f>
        <v>70000</v>
      </c>
      <c r="F679" s="84">
        <f>F680+F682</f>
        <v>1333972</v>
      </c>
    </row>
    <row r="680" spans="1:6" ht="14" x14ac:dyDescent="0.3">
      <c r="A680" s="9"/>
      <c r="B680" s="40"/>
      <c r="C680" s="40" t="s">
        <v>2</v>
      </c>
      <c r="D680" s="87">
        <f>D681</f>
        <v>717300</v>
      </c>
      <c r="E680" s="87">
        <f>E681</f>
        <v>110000</v>
      </c>
      <c r="F680" s="87">
        <f>F681</f>
        <v>827300</v>
      </c>
    </row>
    <row r="681" spans="1:6" ht="14" x14ac:dyDescent="0.3">
      <c r="A681" s="5"/>
      <c r="C681" s="3" t="s">
        <v>1</v>
      </c>
      <c r="D681" s="81">
        <v>717300</v>
      </c>
      <c r="E681" s="81">
        <v>110000</v>
      </c>
      <c r="F681" s="81">
        <f>D681+E681</f>
        <v>827300</v>
      </c>
    </row>
    <row r="682" spans="1:6" ht="14" x14ac:dyDescent="0.3">
      <c r="A682" s="5"/>
      <c r="B682" s="100"/>
      <c r="C682" s="9" t="s">
        <v>109</v>
      </c>
      <c r="D682" s="82">
        <v>546672</v>
      </c>
      <c r="E682" s="82">
        <v>-40000</v>
      </c>
      <c r="F682" s="82">
        <f>D682+E682</f>
        <v>506672</v>
      </c>
    </row>
    <row r="683" spans="1:6" s="22" customFormat="1" ht="10.5" x14ac:dyDescent="0.25">
      <c r="D683" s="88"/>
      <c r="E683" s="88"/>
      <c r="F683" s="88"/>
    </row>
    <row r="684" spans="1:6" s="22" customFormat="1" ht="10.5" x14ac:dyDescent="0.25">
      <c r="D684" s="88"/>
      <c r="E684" s="88"/>
      <c r="F684" s="88"/>
    </row>
    <row r="685" spans="1:6" ht="15" x14ac:dyDescent="0.3">
      <c r="A685" s="11" t="s">
        <v>165</v>
      </c>
      <c r="B685" s="10" t="s">
        <v>118</v>
      </c>
      <c r="C685" s="11" t="s">
        <v>255</v>
      </c>
      <c r="D685" s="80"/>
      <c r="E685" s="80"/>
      <c r="F685" s="80"/>
    </row>
    <row r="686" spans="1:6" s="22" customFormat="1" ht="10.5" x14ac:dyDescent="0.25">
      <c r="B686" s="134"/>
      <c r="D686" s="88"/>
      <c r="E686" s="88"/>
      <c r="F686" s="88"/>
    </row>
    <row r="687" spans="1:6" ht="14" x14ac:dyDescent="0.3">
      <c r="A687" s="5"/>
      <c r="B687" s="14"/>
      <c r="C687" s="5" t="s">
        <v>73</v>
      </c>
      <c r="D687" s="84">
        <f>SUM(D688:D688)</f>
        <v>394627</v>
      </c>
      <c r="E687" s="84">
        <f>SUM(E688:E688)</f>
        <v>-75000</v>
      </c>
      <c r="F687" s="84">
        <f>SUM(F688:F688)</f>
        <v>319627</v>
      </c>
    </row>
    <row r="688" spans="1:6" x14ac:dyDescent="0.3">
      <c r="B688" s="17"/>
      <c r="C688" s="3" t="s">
        <v>144</v>
      </c>
      <c r="D688" s="81">
        <v>394627</v>
      </c>
      <c r="E688" s="81">
        <v>-75000</v>
      </c>
      <c r="F688" s="81">
        <f>D688+E688</f>
        <v>319627</v>
      </c>
    </row>
    <row r="689" spans="1:6" ht="14" x14ac:dyDescent="0.3">
      <c r="A689" s="5"/>
      <c r="B689" s="14"/>
      <c r="C689" s="5" t="s">
        <v>3</v>
      </c>
      <c r="D689" s="84">
        <f t="shared" ref="D689:F690" si="29">D690</f>
        <v>394627</v>
      </c>
      <c r="E689" s="84">
        <f t="shared" si="29"/>
        <v>-75000</v>
      </c>
      <c r="F689" s="84">
        <f t="shared" si="29"/>
        <v>319627</v>
      </c>
    </row>
    <row r="690" spans="1:6" ht="14" x14ac:dyDescent="0.3">
      <c r="A690" s="9"/>
      <c r="B690" s="14"/>
      <c r="C690" s="9" t="s">
        <v>2</v>
      </c>
      <c r="D690" s="82">
        <f t="shared" si="29"/>
        <v>394627</v>
      </c>
      <c r="E690" s="82">
        <f t="shared" si="29"/>
        <v>-75000</v>
      </c>
      <c r="F690" s="82">
        <f t="shared" si="29"/>
        <v>319627</v>
      </c>
    </row>
    <row r="691" spans="1:6" x14ac:dyDescent="0.3">
      <c r="B691" s="17"/>
      <c r="C691" s="3" t="s">
        <v>1</v>
      </c>
      <c r="D691" s="81">
        <v>394627</v>
      </c>
      <c r="E691" s="81">
        <v>-75000</v>
      </c>
      <c r="F691" s="81">
        <f>D691+E691</f>
        <v>319627</v>
      </c>
    </row>
    <row r="692" spans="1:6" s="22" customFormat="1" ht="10.5" x14ac:dyDescent="0.25">
      <c r="D692" s="88"/>
      <c r="E692" s="88"/>
      <c r="F692" s="88"/>
    </row>
    <row r="693" spans="1:6" s="22" customFormat="1" ht="10.5" x14ac:dyDescent="0.25">
      <c r="D693" s="88"/>
      <c r="E693" s="88"/>
      <c r="F693" s="88"/>
    </row>
    <row r="694" spans="1:6" ht="15" x14ac:dyDescent="0.3">
      <c r="A694" s="11" t="s">
        <v>166</v>
      </c>
      <c r="B694" s="10" t="s">
        <v>118</v>
      </c>
      <c r="C694" s="11" t="s">
        <v>298</v>
      </c>
      <c r="D694" s="80"/>
      <c r="E694" s="80"/>
      <c r="F694" s="80"/>
    </row>
    <row r="695" spans="1:6" s="22" customFormat="1" ht="10.5" x14ac:dyDescent="0.25">
      <c r="A695" s="134"/>
      <c r="B695" s="134"/>
      <c r="D695" s="88"/>
      <c r="E695" s="88"/>
      <c r="F695" s="88"/>
    </row>
    <row r="696" spans="1:6" ht="14" x14ac:dyDescent="0.3">
      <c r="A696" s="5"/>
      <c r="B696" s="14"/>
      <c r="C696" s="5" t="s">
        <v>73</v>
      </c>
      <c r="D696" s="84">
        <f>SUM(D697:D698)</f>
        <v>1335930</v>
      </c>
      <c r="E696" s="84">
        <f>SUM(E697:E698)</f>
        <v>-81947</v>
      </c>
      <c r="F696" s="84">
        <f>SUM(F697:F698)</f>
        <v>1253983</v>
      </c>
    </row>
    <row r="697" spans="1:6" x14ac:dyDescent="0.3">
      <c r="B697" s="17"/>
      <c r="C697" s="3" t="s">
        <v>144</v>
      </c>
      <c r="D697" s="81">
        <v>1214075</v>
      </c>
      <c r="E697" s="81">
        <v>-81947</v>
      </c>
      <c r="F697" s="81">
        <f>D697+E697</f>
        <v>1132128</v>
      </c>
    </row>
    <row r="698" spans="1:6" x14ac:dyDescent="0.3">
      <c r="B698" s="17"/>
      <c r="C698" s="3" t="s">
        <v>142</v>
      </c>
      <c r="D698" s="81">
        <v>121855</v>
      </c>
      <c r="E698" s="81">
        <v>0</v>
      </c>
      <c r="F698" s="81">
        <f>D698+E698</f>
        <v>121855</v>
      </c>
    </row>
    <row r="699" spans="1:6" ht="14" x14ac:dyDescent="0.3">
      <c r="A699" s="5"/>
      <c r="B699" s="14"/>
      <c r="C699" s="5" t="s">
        <v>3</v>
      </c>
      <c r="D699" s="84">
        <f>D700+D704</f>
        <v>1335930</v>
      </c>
      <c r="E699" s="84">
        <f>E700+E704</f>
        <v>-81947</v>
      </c>
      <c r="F699" s="84">
        <f>F700+F704</f>
        <v>1253983</v>
      </c>
    </row>
    <row r="700" spans="1:6" ht="14" x14ac:dyDescent="0.3">
      <c r="A700" s="9"/>
      <c r="B700" s="14"/>
      <c r="C700" s="9" t="s">
        <v>2</v>
      </c>
      <c r="D700" s="82">
        <f>D701</f>
        <v>1126250</v>
      </c>
      <c r="E700" s="82">
        <f>E701</f>
        <v>22908</v>
      </c>
      <c r="F700" s="82">
        <f>F701</f>
        <v>1149158</v>
      </c>
    </row>
    <row r="701" spans="1:6" x14ac:dyDescent="0.3">
      <c r="B701" s="17"/>
      <c r="C701" s="3" t="s">
        <v>6</v>
      </c>
      <c r="D701" s="81">
        <v>1126250</v>
      </c>
      <c r="E701" s="81">
        <v>22908</v>
      </c>
      <c r="F701" s="81">
        <f>D701+E701</f>
        <v>1149158</v>
      </c>
    </row>
    <row r="702" spans="1:6" x14ac:dyDescent="0.3">
      <c r="B702" s="17"/>
      <c r="C702" s="20" t="s">
        <v>141</v>
      </c>
      <c r="D702" s="81">
        <v>224924</v>
      </c>
      <c r="E702" s="81">
        <v>-28601</v>
      </c>
      <c r="F702" s="81">
        <f>D702+E702</f>
        <v>196323</v>
      </c>
    </row>
    <row r="703" spans="1:6" x14ac:dyDescent="0.3">
      <c r="B703" s="17"/>
      <c r="C703" s="55" t="s">
        <v>145</v>
      </c>
      <c r="D703" s="81">
        <v>172212</v>
      </c>
      <c r="E703" s="81">
        <v>-21250</v>
      </c>
      <c r="F703" s="81">
        <f>D703+E703</f>
        <v>150962</v>
      </c>
    </row>
    <row r="704" spans="1:6" ht="14" x14ac:dyDescent="0.3">
      <c r="A704" s="5"/>
      <c r="B704" s="100"/>
      <c r="C704" s="9" t="s">
        <v>109</v>
      </c>
      <c r="D704" s="82">
        <v>209680</v>
      </c>
      <c r="E704" s="82">
        <f>-104855</f>
        <v>-104855</v>
      </c>
      <c r="F704" s="82">
        <f>D704+E704</f>
        <v>104825</v>
      </c>
    </row>
    <row r="705" spans="1:6" s="22" customFormat="1" ht="10.5" x14ac:dyDescent="0.25">
      <c r="D705" s="88"/>
      <c r="E705" s="88"/>
      <c r="F705" s="88"/>
    </row>
    <row r="706" spans="1:6" s="22" customFormat="1" ht="10.5" x14ac:dyDescent="0.25">
      <c r="D706" s="88"/>
      <c r="E706" s="88"/>
      <c r="F706" s="88"/>
    </row>
    <row r="707" spans="1:6" ht="15" x14ac:dyDescent="0.3">
      <c r="A707" s="11" t="s">
        <v>167</v>
      </c>
      <c r="B707" s="10" t="s">
        <v>210</v>
      </c>
      <c r="C707" s="11" t="s">
        <v>194</v>
      </c>
      <c r="D707" s="80"/>
      <c r="E707" s="80"/>
      <c r="F707" s="80"/>
    </row>
    <row r="708" spans="1:6" s="22" customFormat="1" ht="10.5" x14ac:dyDescent="0.25">
      <c r="A708" s="112"/>
      <c r="B708" s="113"/>
      <c r="C708" s="112"/>
      <c r="D708" s="133"/>
      <c r="E708" s="133"/>
      <c r="F708" s="133"/>
    </row>
    <row r="709" spans="1:6" ht="14" x14ac:dyDescent="0.3">
      <c r="A709" s="5"/>
      <c r="B709" s="5"/>
      <c r="C709" s="5" t="s">
        <v>73</v>
      </c>
      <c r="D709" s="84">
        <f>D710</f>
        <v>9036</v>
      </c>
      <c r="E709" s="84">
        <f>E710</f>
        <v>0</v>
      </c>
      <c r="F709" s="84">
        <f>F710</f>
        <v>9036</v>
      </c>
    </row>
    <row r="710" spans="1:6" ht="14" x14ac:dyDescent="0.3">
      <c r="A710" s="5"/>
      <c r="C710" s="3" t="s">
        <v>142</v>
      </c>
      <c r="D710" s="81">
        <v>9036</v>
      </c>
      <c r="E710" s="81"/>
      <c r="F710" s="81">
        <f>D710+E710</f>
        <v>9036</v>
      </c>
    </row>
    <row r="711" spans="1:6" ht="14" x14ac:dyDescent="0.3">
      <c r="A711" s="5"/>
      <c r="B711" s="5"/>
      <c r="C711" s="5" t="s">
        <v>3</v>
      </c>
      <c r="D711" s="84">
        <f t="shared" ref="D711:F712" si="30">D712</f>
        <v>9036</v>
      </c>
      <c r="E711" s="84">
        <f t="shared" si="30"/>
        <v>0</v>
      </c>
      <c r="F711" s="84">
        <f t="shared" si="30"/>
        <v>9036</v>
      </c>
    </row>
    <row r="712" spans="1:6" ht="14" x14ac:dyDescent="0.3">
      <c r="A712" s="40"/>
      <c r="B712" s="40"/>
      <c r="C712" s="40" t="s">
        <v>2</v>
      </c>
      <c r="D712" s="87">
        <f t="shared" si="30"/>
        <v>9036</v>
      </c>
      <c r="E712" s="87">
        <f t="shared" si="30"/>
        <v>0</v>
      </c>
      <c r="F712" s="87">
        <f t="shared" si="30"/>
        <v>9036</v>
      </c>
    </row>
    <row r="713" spans="1:6" ht="14" x14ac:dyDescent="0.3">
      <c r="A713" s="5"/>
      <c r="C713" s="3" t="s">
        <v>6</v>
      </c>
      <c r="D713" s="81">
        <v>9036</v>
      </c>
      <c r="E713" s="81"/>
      <c r="F713" s="81">
        <f>D713+E713</f>
        <v>9036</v>
      </c>
    </row>
    <row r="714" spans="1:6" ht="14" x14ac:dyDescent="0.3">
      <c r="A714" s="5"/>
      <c r="C714" s="20" t="s">
        <v>141</v>
      </c>
      <c r="D714" s="81">
        <v>532</v>
      </c>
      <c r="E714" s="81"/>
      <c r="F714" s="81">
        <f>D714+E714</f>
        <v>532</v>
      </c>
    </row>
    <row r="715" spans="1:6" ht="14" x14ac:dyDescent="0.3">
      <c r="A715" s="5"/>
      <c r="C715" s="55" t="s">
        <v>145</v>
      </c>
      <c r="D715" s="81">
        <v>428</v>
      </c>
      <c r="E715" s="81"/>
      <c r="F715" s="81">
        <f>D715+E715</f>
        <v>428</v>
      </c>
    </row>
    <row r="716" spans="1:6" s="22" customFormat="1" ht="10.5" x14ac:dyDescent="0.25">
      <c r="D716" s="88"/>
      <c r="E716" s="88"/>
      <c r="F716" s="88"/>
    </row>
    <row r="717" spans="1:6" s="22" customFormat="1" ht="10.5" x14ac:dyDescent="0.25">
      <c r="D717" s="88"/>
      <c r="E717" s="88"/>
      <c r="F717" s="88"/>
    </row>
    <row r="718" spans="1:6" ht="15" x14ac:dyDescent="0.3">
      <c r="A718" s="155" t="s">
        <v>199</v>
      </c>
      <c r="B718" s="140" t="s">
        <v>117</v>
      </c>
      <c r="C718" s="141" t="s">
        <v>224</v>
      </c>
      <c r="D718" s="11"/>
      <c r="E718" s="11"/>
      <c r="F718" s="11"/>
    </row>
    <row r="719" spans="1:6" s="22" customFormat="1" ht="10.5" x14ac:dyDescent="0.25">
      <c r="A719" s="171"/>
      <c r="B719" s="172"/>
      <c r="C719" s="173"/>
      <c r="D719" s="112"/>
      <c r="E719" s="112"/>
      <c r="F719" s="112"/>
    </row>
    <row r="720" spans="1:6" ht="14" x14ac:dyDescent="0.3">
      <c r="A720" s="142"/>
      <c r="B720" s="143"/>
      <c r="C720" s="142" t="s">
        <v>73</v>
      </c>
      <c r="D720" s="84">
        <f>SUM(D721:D721)</f>
        <v>4325403</v>
      </c>
      <c r="E720" s="84">
        <f>SUM(E721:E721)</f>
        <v>0</v>
      </c>
      <c r="F720" s="84">
        <f>SUM(F721:F721)</f>
        <v>4325403</v>
      </c>
    </row>
    <row r="721" spans="1:6" ht="14" x14ac:dyDescent="0.3">
      <c r="A721" s="142"/>
      <c r="B721" s="144"/>
      <c r="C721" s="145" t="s">
        <v>144</v>
      </c>
      <c r="D721" s="81">
        <v>4325403</v>
      </c>
      <c r="E721" s="81"/>
      <c r="F721" s="81">
        <f>D721+E721</f>
        <v>4325403</v>
      </c>
    </row>
    <row r="722" spans="1:6" ht="14" x14ac:dyDescent="0.3">
      <c r="A722" s="142"/>
      <c r="B722" s="143"/>
      <c r="C722" s="142" t="s">
        <v>3</v>
      </c>
      <c r="D722" s="84">
        <f t="shared" ref="D722:F723" si="31">D723</f>
        <v>4325403</v>
      </c>
      <c r="E722" s="84">
        <f t="shared" si="31"/>
        <v>0</v>
      </c>
      <c r="F722" s="84">
        <f t="shared" si="31"/>
        <v>4325403</v>
      </c>
    </row>
    <row r="723" spans="1:6" ht="14" x14ac:dyDescent="0.3">
      <c r="A723" s="146"/>
      <c r="B723" s="147"/>
      <c r="C723" s="146" t="s">
        <v>2</v>
      </c>
      <c r="D723" s="87">
        <f t="shared" si="31"/>
        <v>4325403</v>
      </c>
      <c r="E723" s="87">
        <f t="shared" si="31"/>
        <v>0</v>
      </c>
      <c r="F723" s="87">
        <f t="shared" si="31"/>
        <v>4325403</v>
      </c>
    </row>
    <row r="724" spans="1:6" ht="14" x14ac:dyDescent="0.3">
      <c r="A724" s="142"/>
      <c r="B724" s="144"/>
      <c r="C724" s="145" t="s">
        <v>110</v>
      </c>
      <c r="D724" s="81">
        <v>4325403</v>
      </c>
      <c r="E724" s="81"/>
      <c r="F724" s="81">
        <f>D724+E724</f>
        <v>4325403</v>
      </c>
    </row>
    <row r="725" spans="1:6" s="22" customFormat="1" ht="10.5" x14ac:dyDescent="0.25">
      <c r="D725" s="88"/>
      <c r="E725" s="88"/>
      <c r="F725" s="88"/>
    </row>
    <row r="726" spans="1:6" s="22" customFormat="1" ht="10.5" x14ac:dyDescent="0.25">
      <c r="D726" s="88"/>
      <c r="E726" s="88"/>
      <c r="F726" s="88"/>
    </row>
    <row r="727" spans="1:6" ht="15" x14ac:dyDescent="0.3">
      <c r="A727" s="11" t="s">
        <v>200</v>
      </c>
      <c r="B727" s="10" t="s">
        <v>118</v>
      </c>
      <c r="C727" s="11" t="s">
        <v>209</v>
      </c>
      <c r="D727" s="80"/>
      <c r="E727" s="80"/>
      <c r="F727" s="80"/>
    </row>
    <row r="728" spans="1:6" s="22" customFormat="1" ht="10.5" x14ac:dyDescent="0.25">
      <c r="A728" s="112"/>
      <c r="B728" s="113"/>
      <c r="C728" s="112"/>
      <c r="D728" s="133"/>
      <c r="E728" s="133"/>
      <c r="F728" s="133"/>
    </row>
    <row r="729" spans="1:6" ht="14" x14ac:dyDescent="0.3">
      <c r="A729" s="5"/>
      <c r="B729" s="5"/>
      <c r="C729" s="8" t="s">
        <v>73</v>
      </c>
      <c r="D729" s="84">
        <f>D730</f>
        <v>162152</v>
      </c>
      <c r="E729" s="84">
        <f>E730</f>
        <v>7760</v>
      </c>
      <c r="F729" s="84">
        <f>F730</f>
        <v>169912</v>
      </c>
    </row>
    <row r="730" spans="1:6" ht="14" x14ac:dyDescent="0.3">
      <c r="A730" s="5"/>
      <c r="C730" s="3" t="s">
        <v>144</v>
      </c>
      <c r="D730" s="81">
        <v>162152</v>
      </c>
      <c r="E730" s="81">
        <v>7760</v>
      </c>
      <c r="F730" s="81">
        <f>D730+E730</f>
        <v>169912</v>
      </c>
    </row>
    <row r="731" spans="1:6" ht="14" x14ac:dyDescent="0.3">
      <c r="A731" s="5"/>
      <c r="B731" s="5"/>
      <c r="C731" s="5" t="s">
        <v>3</v>
      </c>
      <c r="D731" s="84">
        <f t="shared" ref="D731:F732" si="32">D732</f>
        <v>162152</v>
      </c>
      <c r="E731" s="84">
        <f t="shared" si="32"/>
        <v>7760</v>
      </c>
      <c r="F731" s="84">
        <f t="shared" si="32"/>
        <v>169912</v>
      </c>
    </row>
    <row r="732" spans="1:6" ht="14" x14ac:dyDescent="0.3">
      <c r="A732" s="9"/>
      <c r="B732" s="9"/>
      <c r="C732" s="9" t="s">
        <v>2</v>
      </c>
      <c r="D732" s="82">
        <f t="shared" si="32"/>
        <v>162152</v>
      </c>
      <c r="E732" s="82">
        <f t="shared" si="32"/>
        <v>7760</v>
      </c>
      <c r="F732" s="82">
        <f t="shared" si="32"/>
        <v>169912</v>
      </c>
    </row>
    <row r="733" spans="1:6" x14ac:dyDescent="0.3">
      <c r="C733" s="3" t="s">
        <v>1</v>
      </c>
      <c r="D733" s="81">
        <v>162152</v>
      </c>
      <c r="E733" s="81">
        <v>7760</v>
      </c>
      <c r="F733" s="81">
        <f>D733+E733</f>
        <v>169912</v>
      </c>
    </row>
    <row r="734" spans="1:6" s="22" customFormat="1" ht="10.5" x14ac:dyDescent="0.25">
      <c r="D734" s="88"/>
      <c r="E734" s="88"/>
      <c r="F734" s="88"/>
    </row>
    <row r="735" spans="1:6" s="22" customFormat="1" ht="10.5" x14ac:dyDescent="0.25">
      <c r="D735" s="88"/>
      <c r="E735" s="88"/>
      <c r="F735" s="88"/>
    </row>
    <row r="736" spans="1:6" s="22" customFormat="1" ht="10.5" x14ac:dyDescent="0.25">
      <c r="D736" s="88"/>
      <c r="E736" s="88"/>
      <c r="F736" s="88"/>
    </row>
    <row r="737" spans="1:6" s="22" customFormat="1" ht="10.5" x14ac:dyDescent="0.25">
      <c r="D737" s="88"/>
      <c r="E737" s="88"/>
      <c r="F737" s="88"/>
    </row>
    <row r="738" spans="1:6" ht="15" x14ac:dyDescent="0.3">
      <c r="A738" s="11" t="s">
        <v>234</v>
      </c>
      <c r="B738" s="10" t="s">
        <v>235</v>
      </c>
      <c r="C738" s="11" t="s">
        <v>249</v>
      </c>
      <c r="D738" s="80"/>
      <c r="E738" s="80"/>
      <c r="F738" s="80"/>
    </row>
    <row r="739" spans="1:6" ht="15" x14ac:dyDescent="0.3">
      <c r="A739" s="11"/>
      <c r="B739" s="10"/>
      <c r="C739" s="11" t="s">
        <v>236</v>
      </c>
      <c r="D739" s="80"/>
      <c r="E739" s="80"/>
      <c r="F739" s="80"/>
    </row>
    <row r="740" spans="1:6" s="22" customFormat="1" ht="10.5" x14ac:dyDescent="0.25">
      <c r="A740" s="112"/>
      <c r="B740" s="113"/>
      <c r="C740" s="112"/>
      <c r="D740" s="133"/>
      <c r="E740" s="133"/>
      <c r="F740" s="133"/>
    </row>
    <row r="741" spans="1:6" ht="14" x14ac:dyDescent="0.3">
      <c r="A741" s="5"/>
      <c r="B741" s="5"/>
      <c r="C741" s="8" t="s">
        <v>73</v>
      </c>
      <c r="D741" s="84">
        <f>D742</f>
        <v>95565</v>
      </c>
      <c r="E741" s="84">
        <f>E742</f>
        <v>-18000</v>
      </c>
      <c r="F741" s="84">
        <f>F742</f>
        <v>77565</v>
      </c>
    </row>
    <row r="742" spans="1:6" ht="14" x14ac:dyDescent="0.3">
      <c r="A742" s="5"/>
      <c r="C742" s="3" t="s">
        <v>144</v>
      </c>
      <c r="D742" s="81">
        <v>95565</v>
      </c>
      <c r="E742" s="81">
        <v>-18000</v>
      </c>
      <c r="F742" s="81">
        <f>D742+E742</f>
        <v>77565</v>
      </c>
    </row>
    <row r="743" spans="1:6" ht="14" x14ac:dyDescent="0.3">
      <c r="A743" s="5"/>
      <c r="B743" s="5"/>
      <c r="C743" s="5" t="s">
        <v>3</v>
      </c>
      <c r="D743" s="84">
        <f t="shared" ref="D743:F744" si="33">D744</f>
        <v>95565</v>
      </c>
      <c r="E743" s="84">
        <f t="shared" si="33"/>
        <v>-18000</v>
      </c>
      <c r="F743" s="84">
        <f t="shared" si="33"/>
        <v>77565</v>
      </c>
    </row>
    <row r="744" spans="1:6" ht="14" x14ac:dyDescent="0.3">
      <c r="A744" s="9"/>
      <c r="B744" s="9"/>
      <c r="C744" s="9" t="s">
        <v>2</v>
      </c>
      <c r="D744" s="82">
        <f t="shared" si="33"/>
        <v>95565</v>
      </c>
      <c r="E744" s="82">
        <f t="shared" si="33"/>
        <v>-18000</v>
      </c>
      <c r="F744" s="82">
        <f t="shared" si="33"/>
        <v>77565</v>
      </c>
    </row>
    <row r="745" spans="1:6" x14ac:dyDescent="0.3">
      <c r="C745" s="3" t="s">
        <v>1</v>
      </c>
      <c r="D745" s="81">
        <v>95565</v>
      </c>
      <c r="E745" s="81">
        <v>-18000</v>
      </c>
      <c r="F745" s="81">
        <f>D745+E745</f>
        <v>77565</v>
      </c>
    </row>
    <row r="746" spans="1:6" s="22" customFormat="1" ht="10.5" x14ac:dyDescent="0.25">
      <c r="D746" s="88"/>
      <c r="E746" s="88"/>
      <c r="F746" s="88"/>
    </row>
    <row r="747" spans="1:6" s="22" customFormat="1" ht="10.5" x14ac:dyDescent="0.25">
      <c r="D747" s="88"/>
      <c r="E747" s="88"/>
      <c r="F747" s="88"/>
    </row>
    <row r="748" spans="1:6" s="22" customFormat="1" ht="10.5" x14ac:dyDescent="0.25">
      <c r="D748" s="88"/>
      <c r="E748" s="88"/>
      <c r="F748" s="88"/>
    </row>
    <row r="749" spans="1:6" s="22" customFormat="1" ht="10.5" x14ac:dyDescent="0.25">
      <c r="D749" s="88"/>
      <c r="E749" s="88"/>
      <c r="F749" s="88"/>
    </row>
    <row r="750" spans="1:6" ht="15" x14ac:dyDescent="0.3">
      <c r="A750" s="11" t="s">
        <v>237</v>
      </c>
      <c r="B750" s="10" t="s">
        <v>238</v>
      </c>
      <c r="C750" s="11" t="s">
        <v>261</v>
      </c>
      <c r="D750" s="80"/>
      <c r="E750" s="80"/>
      <c r="F750" s="80"/>
    </row>
    <row r="751" spans="1:6" s="22" customFormat="1" ht="10.5" x14ac:dyDescent="0.25">
      <c r="A751" s="112"/>
      <c r="B751" s="113"/>
      <c r="C751" s="112"/>
      <c r="D751" s="133"/>
      <c r="E751" s="133"/>
      <c r="F751" s="133"/>
    </row>
    <row r="752" spans="1:6" ht="14" x14ac:dyDescent="0.3">
      <c r="A752" s="5"/>
      <c r="B752" s="5"/>
      <c r="C752" s="8" t="s">
        <v>73</v>
      </c>
      <c r="D752" s="84">
        <f>D753+D754</f>
        <v>172569</v>
      </c>
      <c r="E752" s="84">
        <f>E753+E754</f>
        <v>7</v>
      </c>
      <c r="F752" s="84">
        <f>F753+F754</f>
        <v>172576</v>
      </c>
    </row>
    <row r="753" spans="1:6" ht="14" x14ac:dyDescent="0.3">
      <c r="A753" s="5"/>
      <c r="C753" s="3" t="s">
        <v>144</v>
      </c>
      <c r="D753" s="81">
        <v>152837</v>
      </c>
      <c r="E753" s="81">
        <v>0</v>
      </c>
      <c r="F753" s="81">
        <f>D753+E753</f>
        <v>152837</v>
      </c>
    </row>
    <row r="754" spans="1:6" x14ac:dyDescent="0.3">
      <c r="A754" s="42"/>
      <c r="B754" s="42"/>
      <c r="C754" s="110" t="s">
        <v>223</v>
      </c>
      <c r="D754" s="79">
        <v>19732</v>
      </c>
      <c r="E754" s="79">
        <v>7</v>
      </c>
      <c r="F754" s="81">
        <f>D754+E754</f>
        <v>19739</v>
      </c>
    </row>
    <row r="755" spans="1:6" ht="14" x14ac:dyDescent="0.3">
      <c r="A755" s="5"/>
      <c r="B755" s="5"/>
      <c r="C755" s="5" t="s">
        <v>3</v>
      </c>
      <c r="D755" s="84">
        <f t="shared" ref="D755:F756" si="34">D756</f>
        <v>172569</v>
      </c>
      <c r="E755" s="84">
        <f t="shared" si="34"/>
        <v>7</v>
      </c>
      <c r="F755" s="84">
        <f t="shared" si="34"/>
        <v>172576</v>
      </c>
    </row>
    <row r="756" spans="1:6" ht="14" x14ac:dyDescent="0.3">
      <c r="A756" s="9"/>
      <c r="B756" s="9"/>
      <c r="C756" s="9" t="s">
        <v>2</v>
      </c>
      <c r="D756" s="82">
        <f t="shared" si="34"/>
        <v>172569</v>
      </c>
      <c r="E756" s="82">
        <f t="shared" si="34"/>
        <v>7</v>
      </c>
      <c r="F756" s="82">
        <f t="shared" si="34"/>
        <v>172576</v>
      </c>
    </row>
    <row r="757" spans="1:6" x14ac:dyDescent="0.3">
      <c r="C757" s="3" t="s">
        <v>1</v>
      </c>
      <c r="D757" s="81">
        <v>172569</v>
      </c>
      <c r="E757" s="81">
        <v>7</v>
      </c>
      <c r="F757" s="81">
        <f>D757+E757</f>
        <v>172576</v>
      </c>
    </row>
    <row r="758" spans="1:6" s="22" customFormat="1" ht="10.5" x14ac:dyDescent="0.25">
      <c r="D758" s="88"/>
      <c r="E758" s="88"/>
      <c r="F758" s="88"/>
    </row>
    <row r="759" spans="1:6" s="22" customFormat="1" ht="10.5" x14ac:dyDescent="0.25">
      <c r="D759" s="88"/>
      <c r="E759" s="88"/>
      <c r="F759" s="88"/>
    </row>
    <row r="760" spans="1:6" s="22" customFormat="1" ht="10.5" x14ac:dyDescent="0.25">
      <c r="D760" s="88"/>
      <c r="E760" s="88"/>
      <c r="F760" s="88"/>
    </row>
    <row r="761" spans="1:6" ht="17.5" x14ac:dyDescent="0.35">
      <c r="A761" s="4"/>
      <c r="B761" s="4"/>
      <c r="C761" s="4" t="s">
        <v>56</v>
      </c>
      <c r="D761" s="78"/>
      <c r="E761" s="78"/>
      <c r="F761" s="78"/>
    </row>
    <row r="762" spans="1:6" s="22" customFormat="1" ht="10.5" x14ac:dyDescent="0.25">
      <c r="D762" s="88"/>
      <c r="E762" s="88"/>
      <c r="F762" s="88"/>
    </row>
    <row r="763" spans="1:6" s="22" customFormat="1" ht="10.5" x14ac:dyDescent="0.25">
      <c r="D763" s="88"/>
      <c r="E763" s="88"/>
      <c r="F763" s="88"/>
    </row>
    <row r="764" spans="1:6" ht="15" x14ac:dyDescent="0.3">
      <c r="A764" s="11" t="s">
        <v>37</v>
      </c>
      <c r="B764" s="10" t="s">
        <v>211</v>
      </c>
      <c r="C764" s="11" t="s">
        <v>57</v>
      </c>
      <c r="D764" s="80"/>
      <c r="E764" s="80"/>
      <c r="F764" s="80"/>
    </row>
    <row r="765" spans="1:6" s="75" customFormat="1" ht="10.5" x14ac:dyDescent="0.25">
      <c r="B765" s="76"/>
      <c r="D765" s="85"/>
      <c r="E765" s="85"/>
      <c r="F765" s="85"/>
    </row>
    <row r="766" spans="1:6" ht="14" x14ac:dyDescent="0.3">
      <c r="A766" s="5"/>
      <c r="B766" s="14"/>
      <c r="C766" s="5" t="s">
        <v>73</v>
      </c>
      <c r="D766" s="84">
        <f>SUM(D767:D769)</f>
        <v>19794382</v>
      </c>
      <c r="E766" s="84">
        <f>SUM(E767:E769)</f>
        <v>1297402</v>
      </c>
      <c r="F766" s="84">
        <f>SUM(F767:F769)</f>
        <v>21091784</v>
      </c>
    </row>
    <row r="767" spans="1:6" ht="14" x14ac:dyDescent="0.3">
      <c r="A767" s="5"/>
      <c r="B767" s="17"/>
      <c r="C767" s="3" t="s">
        <v>144</v>
      </c>
      <c r="D767" s="81">
        <v>19162392</v>
      </c>
      <c r="E767" s="81">
        <v>293786</v>
      </c>
      <c r="F767" s="81">
        <f>D767+E767</f>
        <v>19456178</v>
      </c>
    </row>
    <row r="768" spans="1:6" ht="14" x14ac:dyDescent="0.3">
      <c r="A768" s="5"/>
      <c r="B768" s="17"/>
      <c r="C768" s="110" t="s">
        <v>223</v>
      </c>
      <c r="D768" s="79">
        <v>0</v>
      </c>
      <c r="E768" s="79">
        <v>809242</v>
      </c>
      <c r="F768" s="81">
        <f>D768+E768</f>
        <v>809242</v>
      </c>
    </row>
    <row r="769" spans="1:6" ht="14" x14ac:dyDescent="0.3">
      <c r="A769" s="5"/>
      <c r="B769" s="17"/>
      <c r="C769" s="3" t="s">
        <v>142</v>
      </c>
      <c r="D769" s="81">
        <v>631990</v>
      </c>
      <c r="E769" s="81">
        <v>194374</v>
      </c>
      <c r="F769" s="81">
        <f>D769+E769</f>
        <v>826364</v>
      </c>
    </row>
    <row r="770" spans="1:6" ht="14" x14ac:dyDescent="0.3">
      <c r="A770" s="5"/>
      <c r="B770" s="14"/>
      <c r="C770" s="5" t="s">
        <v>3</v>
      </c>
      <c r="D770" s="84">
        <f>D771+D775</f>
        <v>19794382</v>
      </c>
      <c r="E770" s="84">
        <f>E771+E775</f>
        <v>1297402</v>
      </c>
      <c r="F770" s="84">
        <f>F771+F775</f>
        <v>21091784</v>
      </c>
    </row>
    <row r="771" spans="1:6" ht="14" x14ac:dyDescent="0.3">
      <c r="A771" s="5"/>
      <c r="B771" s="14"/>
      <c r="C771" s="9" t="s">
        <v>2</v>
      </c>
      <c r="D771" s="82">
        <f>D772</f>
        <v>19423394</v>
      </c>
      <c r="E771" s="82">
        <f>E772</f>
        <v>1129268</v>
      </c>
      <c r="F771" s="82">
        <f>F772</f>
        <v>20552662</v>
      </c>
    </row>
    <row r="772" spans="1:6" ht="14" x14ac:dyDescent="0.3">
      <c r="A772" s="5"/>
      <c r="B772" s="17"/>
      <c r="C772" s="3" t="s">
        <v>6</v>
      </c>
      <c r="D772" s="81">
        <v>19423394</v>
      </c>
      <c r="E772" s="81">
        <v>1129268</v>
      </c>
      <c r="F772" s="81">
        <f>D772+E772</f>
        <v>20552662</v>
      </c>
    </row>
    <row r="773" spans="1:6" ht="14" x14ac:dyDescent="0.3">
      <c r="A773" s="5"/>
      <c r="B773" s="17"/>
      <c r="C773" s="20" t="s">
        <v>141</v>
      </c>
      <c r="D773" s="81">
        <v>16986483</v>
      </c>
      <c r="E773" s="81">
        <v>1103028</v>
      </c>
      <c r="F773" s="81">
        <f>D773+E773</f>
        <v>18089511</v>
      </c>
    </row>
    <row r="774" spans="1:6" ht="14" x14ac:dyDescent="0.3">
      <c r="A774" s="5"/>
      <c r="B774" s="17"/>
      <c r="C774" s="55" t="s">
        <v>145</v>
      </c>
      <c r="D774" s="81">
        <v>12095261</v>
      </c>
      <c r="E774" s="81">
        <v>1042489</v>
      </c>
      <c r="F774" s="81">
        <f>D774+E774</f>
        <v>13137750</v>
      </c>
    </row>
    <row r="775" spans="1:6" ht="14" x14ac:dyDescent="0.3">
      <c r="A775" s="5"/>
      <c r="B775" s="100"/>
      <c r="C775" s="9" t="s">
        <v>109</v>
      </c>
      <c r="D775" s="82">
        <v>370988</v>
      </c>
      <c r="E775" s="82">
        <v>168134</v>
      </c>
      <c r="F775" s="81">
        <f>D775+E775</f>
        <v>539122</v>
      </c>
    </row>
    <row r="776" spans="1:6" s="22" customFormat="1" ht="10.5" x14ac:dyDescent="0.25">
      <c r="D776" s="88"/>
      <c r="E776" s="88"/>
      <c r="F776" s="88"/>
    </row>
    <row r="777" spans="1:6" s="22" customFormat="1" ht="10.5" x14ac:dyDescent="0.25">
      <c r="D777" s="88"/>
      <c r="E777" s="88"/>
      <c r="F777" s="88"/>
    </row>
    <row r="778" spans="1:6" s="22" customFormat="1" ht="10.5" x14ac:dyDescent="0.25">
      <c r="D778" s="88"/>
      <c r="E778" s="88"/>
      <c r="F778" s="88"/>
    </row>
    <row r="779" spans="1:6" ht="17.5" x14ac:dyDescent="0.35">
      <c r="A779" s="4"/>
      <c r="B779" s="56"/>
      <c r="C779" s="4" t="s">
        <v>103</v>
      </c>
      <c r="D779" s="78"/>
      <c r="E779" s="78"/>
      <c r="F779" s="78"/>
    </row>
    <row r="780" spans="1:6" s="22" customFormat="1" ht="10.5" x14ac:dyDescent="0.25">
      <c r="B780" s="134"/>
      <c r="D780" s="88"/>
      <c r="E780" s="88"/>
      <c r="F780" s="88"/>
    </row>
    <row r="781" spans="1:6" s="22" customFormat="1" ht="10.5" x14ac:dyDescent="0.25">
      <c r="B781" s="134"/>
      <c r="D781" s="88"/>
      <c r="E781" s="88"/>
      <c r="F781" s="88"/>
    </row>
    <row r="782" spans="1:6" ht="15" x14ac:dyDescent="0.3">
      <c r="A782" s="11" t="s">
        <v>38</v>
      </c>
      <c r="B782" s="10" t="s">
        <v>123</v>
      </c>
      <c r="C782" s="11" t="s">
        <v>104</v>
      </c>
      <c r="D782" s="80"/>
      <c r="E782" s="80"/>
      <c r="F782" s="80"/>
    </row>
    <row r="783" spans="1:6" s="75" customFormat="1" ht="10.5" x14ac:dyDescent="0.25">
      <c r="B783" s="76"/>
      <c r="D783" s="85"/>
      <c r="E783" s="85"/>
      <c r="F783" s="85"/>
    </row>
    <row r="784" spans="1:6" ht="14" x14ac:dyDescent="0.3">
      <c r="A784" s="5"/>
      <c r="B784" s="14"/>
      <c r="C784" s="5" t="s">
        <v>73</v>
      </c>
      <c r="D784" s="84">
        <f>SUM(D785:D787)</f>
        <v>2441496</v>
      </c>
      <c r="E784" s="84">
        <f>SUM(E785:E787)</f>
        <v>122518</v>
      </c>
      <c r="F784" s="84">
        <f>SUM(F785:F787)</f>
        <v>2564014</v>
      </c>
    </row>
    <row r="785" spans="1:6" ht="14" x14ac:dyDescent="0.3">
      <c r="A785" s="5"/>
      <c r="B785" s="15"/>
      <c r="C785" s="3" t="s">
        <v>144</v>
      </c>
      <c r="D785" s="81">
        <v>2441496</v>
      </c>
      <c r="E785" s="81">
        <v>37288</v>
      </c>
      <c r="F785" s="81">
        <f>D785+E785</f>
        <v>2478784</v>
      </c>
    </row>
    <row r="786" spans="1:6" ht="14" x14ac:dyDescent="0.3">
      <c r="A786" s="5"/>
      <c r="B786" s="15"/>
      <c r="C786" s="110" t="s">
        <v>223</v>
      </c>
      <c r="D786" s="79">
        <v>0</v>
      </c>
      <c r="E786" s="79">
        <v>83546</v>
      </c>
      <c r="F786" s="81">
        <f>D786+E786</f>
        <v>83546</v>
      </c>
    </row>
    <row r="787" spans="1:6" ht="14" x14ac:dyDescent="0.3">
      <c r="A787" s="5"/>
      <c r="B787" s="15"/>
      <c r="C787" s="3" t="s">
        <v>142</v>
      </c>
      <c r="D787" s="81">
        <v>0</v>
      </c>
      <c r="E787" s="81">
        <v>1684</v>
      </c>
      <c r="F787" s="81">
        <f>D787+E787</f>
        <v>1684</v>
      </c>
    </row>
    <row r="788" spans="1:6" ht="14" x14ac:dyDescent="0.3">
      <c r="A788" s="5"/>
      <c r="B788" s="14"/>
      <c r="C788" s="5" t="s">
        <v>3</v>
      </c>
      <c r="D788" s="84">
        <f>D789+D794</f>
        <v>2441496</v>
      </c>
      <c r="E788" s="84">
        <f>E789+E794</f>
        <v>122518</v>
      </c>
      <c r="F788" s="84">
        <f>F789+F794</f>
        <v>2564014</v>
      </c>
    </row>
    <row r="789" spans="1:6" ht="14" x14ac:dyDescent="0.3">
      <c r="A789" s="5"/>
      <c r="B789" s="60"/>
      <c r="C789" s="9" t="s">
        <v>2</v>
      </c>
      <c r="D789" s="82">
        <f>D790+D793</f>
        <v>2436256</v>
      </c>
      <c r="E789" s="82">
        <f>E790+E793</f>
        <v>92857</v>
      </c>
      <c r="F789" s="82">
        <f>F790+F793</f>
        <v>2529113</v>
      </c>
    </row>
    <row r="790" spans="1:6" ht="14" x14ac:dyDescent="0.3">
      <c r="A790" s="5"/>
      <c r="B790" s="15"/>
      <c r="C790" s="3" t="s">
        <v>6</v>
      </c>
      <c r="D790" s="81">
        <v>2435956</v>
      </c>
      <c r="E790" s="81">
        <v>88742</v>
      </c>
      <c r="F790" s="81">
        <f>D790+E790</f>
        <v>2524698</v>
      </c>
    </row>
    <row r="791" spans="1:6" ht="14" x14ac:dyDescent="0.3">
      <c r="A791" s="5"/>
      <c r="B791" s="15"/>
      <c r="C791" s="20" t="s">
        <v>141</v>
      </c>
      <c r="D791" s="81">
        <v>2207526</v>
      </c>
      <c r="E791" s="81">
        <v>120834</v>
      </c>
      <c r="F791" s="81">
        <f>D791+E791</f>
        <v>2328360</v>
      </c>
    </row>
    <row r="792" spans="1:6" ht="14" x14ac:dyDescent="0.3">
      <c r="A792" s="5"/>
      <c r="B792" s="15"/>
      <c r="C792" s="55" t="s">
        <v>145</v>
      </c>
      <c r="D792" s="81">
        <v>1720209</v>
      </c>
      <c r="E792" s="81">
        <v>87771</v>
      </c>
      <c r="F792" s="81">
        <f>D792+E792</f>
        <v>1807980</v>
      </c>
    </row>
    <row r="793" spans="1:6" ht="14" x14ac:dyDescent="0.3">
      <c r="A793" s="5"/>
      <c r="B793" s="15"/>
      <c r="C793" s="3" t="s">
        <v>113</v>
      </c>
      <c r="D793" s="81">
        <v>300</v>
      </c>
      <c r="E793" s="81">
        <v>4115</v>
      </c>
      <c r="F793" s="81">
        <f>D793+E793</f>
        <v>4415</v>
      </c>
    </row>
    <row r="794" spans="1:6" ht="14" x14ac:dyDescent="0.3">
      <c r="A794" s="5"/>
      <c r="B794" s="100"/>
      <c r="C794" s="9" t="s">
        <v>109</v>
      </c>
      <c r="D794" s="82">
        <v>5240</v>
      </c>
      <c r="E794" s="82">
        <v>29661</v>
      </c>
      <c r="F794" s="81">
        <f>D794+E794</f>
        <v>34901</v>
      </c>
    </row>
    <row r="795" spans="1:6" s="22" customFormat="1" ht="10.5" x14ac:dyDescent="0.25"/>
    <row r="796" spans="1:6" s="22" customFormat="1" ht="10.5" x14ac:dyDescent="0.25"/>
    <row r="797" spans="1:6" s="22" customFormat="1" ht="10.5" x14ac:dyDescent="0.25"/>
    <row r="798" spans="1:6" s="22" customFormat="1" ht="10.5" x14ac:dyDescent="0.25"/>
    <row r="799" spans="1:6" s="22" customFormat="1" ht="10.5" x14ac:dyDescent="0.25"/>
    <row r="800" spans="1:6" s="22" customFormat="1" ht="10.5" x14ac:dyDescent="0.25"/>
  </sheetData>
  <mergeCells count="3">
    <mergeCell ref="A22:D22"/>
    <mergeCell ref="A9:F9"/>
    <mergeCell ref="A10:F10"/>
  </mergeCells>
  <pageMargins left="0.59055118110236227" right="0.59055118110236227" top="0.59055118110236227" bottom="0.78740157480314965" header="0.19685039370078741" footer="0.39370078740157483"/>
  <pageSetup paperSize="9" scale="73" orientation="portrait" r:id="rId1"/>
  <headerFooter alignWithMargins="0">
    <oddFooter>&amp;C&amp;"Times New Roman,Parasts"&amp;P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6"/>
  <sheetViews>
    <sheetView workbookViewId="0">
      <selection activeCell="C14" sqref="C14"/>
    </sheetView>
  </sheetViews>
  <sheetFormatPr defaultColWidth="9.1796875" defaultRowHeight="13" x14ac:dyDescent="0.3"/>
  <cols>
    <col min="1" max="2" width="9.7265625" style="3" customWidth="1"/>
    <col min="3" max="3" width="65.453125" style="3" customWidth="1"/>
    <col min="4" max="6" width="12.453125" style="79" bestFit="1" customWidth="1"/>
    <col min="7" max="16384" width="9.1796875" style="3"/>
  </cols>
  <sheetData>
    <row r="1" spans="1:6" s="9" customFormat="1" ht="14" x14ac:dyDescent="0.3">
      <c r="A1" s="3"/>
      <c r="B1" s="3"/>
      <c r="C1" s="3"/>
      <c r="D1" s="120"/>
      <c r="E1" s="120"/>
      <c r="F1" s="120"/>
    </row>
    <row r="2" spans="1:6" s="9" customFormat="1" ht="14" x14ac:dyDescent="0.3">
      <c r="A2" s="25" t="s">
        <v>20</v>
      </c>
      <c r="B2" s="26" t="s">
        <v>21</v>
      </c>
      <c r="C2" s="27"/>
      <c r="D2" s="26" t="s">
        <v>282</v>
      </c>
      <c r="E2" s="26"/>
      <c r="F2" s="26" t="s">
        <v>282</v>
      </c>
    </row>
    <row r="3" spans="1:6" s="9" customFormat="1" ht="14" x14ac:dyDescent="0.3">
      <c r="A3" s="28" t="s">
        <v>22</v>
      </c>
      <c r="B3" s="29" t="s">
        <v>5</v>
      </c>
      <c r="C3" s="19"/>
      <c r="D3" s="29" t="s">
        <v>377</v>
      </c>
      <c r="E3" s="29" t="s">
        <v>323</v>
      </c>
      <c r="F3" s="29" t="s">
        <v>324</v>
      </c>
    </row>
    <row r="4" spans="1:6" s="9" customFormat="1" ht="14" x14ac:dyDescent="0.3">
      <c r="A4" s="28"/>
      <c r="B4" s="29" t="s">
        <v>23</v>
      </c>
      <c r="C4" s="30" t="s">
        <v>0</v>
      </c>
      <c r="D4" s="29" t="s">
        <v>274</v>
      </c>
      <c r="E4" s="29"/>
      <c r="F4" s="29" t="s">
        <v>274</v>
      </c>
    </row>
    <row r="5" spans="1:6" s="9" customFormat="1" ht="14" x14ac:dyDescent="0.3">
      <c r="A5" s="31"/>
      <c r="B5" s="32"/>
      <c r="C5" s="33"/>
      <c r="D5" s="124" t="s">
        <v>275</v>
      </c>
      <c r="E5" s="124" t="s">
        <v>275</v>
      </c>
      <c r="F5" s="124" t="s">
        <v>275</v>
      </c>
    </row>
    <row r="6" spans="1:6" s="75" customFormat="1" ht="10.5" x14ac:dyDescent="0.25">
      <c r="A6" s="107"/>
      <c r="B6" s="107"/>
      <c r="C6" s="107"/>
      <c r="D6" s="108"/>
      <c r="E6" s="108"/>
      <c r="F6" s="108"/>
    </row>
    <row r="7" spans="1:6" s="4" customFormat="1" ht="17.5" x14ac:dyDescent="0.35">
      <c r="C7" s="125" t="s">
        <v>192</v>
      </c>
      <c r="D7" s="111"/>
      <c r="E7" s="111"/>
      <c r="F7" s="111"/>
    </row>
    <row r="8" spans="1:6" s="75" customFormat="1" ht="10.5" x14ac:dyDescent="0.25">
      <c r="D8" s="85"/>
      <c r="E8" s="85"/>
      <c r="F8" s="85"/>
    </row>
    <row r="9" spans="1:6" s="75" customFormat="1" ht="10.5" x14ac:dyDescent="0.25">
      <c r="D9" s="85"/>
      <c r="E9" s="85"/>
      <c r="F9" s="85"/>
    </row>
    <row r="10" spans="1:6" s="11" customFormat="1" ht="15" x14ac:dyDescent="0.3">
      <c r="C10" s="11" t="s">
        <v>73</v>
      </c>
      <c r="D10" s="111">
        <f>SUM(D11:D14)</f>
        <v>386375637</v>
      </c>
      <c r="E10" s="111">
        <f>SUM(E11:E14)</f>
        <v>28468717</v>
      </c>
      <c r="F10" s="111">
        <f>SUM(F11:F14)</f>
        <v>414844354</v>
      </c>
    </row>
    <row r="11" spans="1:6" x14ac:dyDescent="0.3">
      <c r="C11" s="3" t="s">
        <v>144</v>
      </c>
      <c r="D11" s="79">
        <f>D32+D45+D58+D84+D93+D113+D121+D136+D155+D239+D253+D276+D284+D302+D312+D327+D352+D374+D388+D400+D202+D265+D184+D432+D173+D416+D230+D343</f>
        <v>244934029</v>
      </c>
      <c r="E11" s="79">
        <f>E32+E45+E58+E84+E93+E113+E121+E136+E155+E239+E253+E276+E284+E302+E312+E327+E352+E374+E388+E400+E202+E265+E184+E432+E173+E416+E230+E343</f>
        <v>10120979</v>
      </c>
      <c r="F11" s="79">
        <f>F32+F45+F58+F84+F93+F113+F121+F136+F155+F239+F253+F276+F284+F302+F312+F327+F352+F374+F388+F400+F202+F265+F184+F432+F173+F416+F230+F343</f>
        <v>255055008</v>
      </c>
    </row>
    <row r="12" spans="1:6" s="42" customFormat="1" x14ac:dyDescent="0.3">
      <c r="C12" s="110" t="s">
        <v>223</v>
      </c>
      <c r="D12" s="79">
        <f>D59+D94+D122+D137+D156+D417+D203+D266+D328+D285+D85+D185+D353</f>
        <v>125858589</v>
      </c>
      <c r="E12" s="79">
        <f>E59+E94+E122+E137+E156+E417+E203+E266+E328+E285+E85+E185+E353</f>
        <v>17314180</v>
      </c>
      <c r="F12" s="79">
        <f>F59+F94+F122+F137+F156+F417+F203+F266+F328+F285+F85+F185+F353</f>
        <v>143172769</v>
      </c>
    </row>
    <row r="13" spans="1:6" x14ac:dyDescent="0.3">
      <c r="C13" s="3" t="s">
        <v>142</v>
      </c>
      <c r="D13" s="79">
        <f>D33+D46+D60+D95+D138+D157+D240+D254+D286+D354+D186+D303+D313+D375+D389</f>
        <v>7233026</v>
      </c>
      <c r="E13" s="79">
        <f>E33+E46+E60+E95+E138+E157+E240+E254+E286+E354+E186+E303+E313+E375+E389</f>
        <v>-109214</v>
      </c>
      <c r="F13" s="79">
        <f>F33+F46+F60+F95+F138+F157+F240+F254+F286+F354+F186+F303+F313+F375+F389</f>
        <v>7123812</v>
      </c>
    </row>
    <row r="14" spans="1:6" x14ac:dyDescent="0.3">
      <c r="C14" s="3" t="s">
        <v>251</v>
      </c>
      <c r="D14" s="79">
        <f>D218+D187+D158+D96+D355+D61</f>
        <v>8349993</v>
      </c>
      <c r="E14" s="79">
        <f>E218+E187+E158+E96+E355+E61</f>
        <v>1142772</v>
      </c>
      <c r="F14" s="79">
        <f>F218+F187+F158+F96+F355+F61</f>
        <v>9492765</v>
      </c>
    </row>
    <row r="15" spans="1:6" s="11" customFormat="1" ht="15" x14ac:dyDescent="0.3">
      <c r="C15" s="11" t="s">
        <v>3</v>
      </c>
      <c r="D15" s="111">
        <f>D16+D26</f>
        <v>386375637</v>
      </c>
      <c r="E15" s="111">
        <f>E16+E26</f>
        <v>28468717</v>
      </c>
      <c r="F15" s="111">
        <f>F16+F26</f>
        <v>414844354</v>
      </c>
    </row>
    <row r="16" spans="1:6" s="9" customFormat="1" ht="14" x14ac:dyDescent="0.3">
      <c r="C16" s="9" t="s">
        <v>2</v>
      </c>
      <c r="D16" s="87">
        <f>D17+D23+D24+D25</f>
        <v>381284185</v>
      </c>
      <c r="E16" s="87">
        <f>E17+E23+E24+E25</f>
        <v>29293561</v>
      </c>
      <c r="F16" s="87">
        <f>F17+F23+F24+F25</f>
        <v>410577746</v>
      </c>
    </row>
    <row r="17" spans="1:6" x14ac:dyDescent="0.3">
      <c r="C17" s="3" t="s">
        <v>6</v>
      </c>
      <c r="D17" s="79">
        <f>D36+D49+D64+D88+D99+D116+D125+D141+D161+D190+D206+D221+D243+D257+D289+D316+D331+D358+D378+D392+D403+D420+D435+D269+D176+D306</f>
        <v>372287876</v>
      </c>
      <c r="E17" s="79">
        <f>E36+E49+E64+E88+E99+E116+E125+E141+E161+E190+E206+E221+E243+E257+E289+E316+E331+E358+E378+E392+E403+E420+E435+E269+E176+E306</f>
        <v>29868288</v>
      </c>
      <c r="F17" s="79">
        <f>F36+F49+F64+F88+F99+F116+F125+F141+F161+F190+F206+F221+F243+F257+F289+F316+F331+F358+F378+F392+F403+F420+F435+F269+F176+F306</f>
        <v>402156164</v>
      </c>
    </row>
    <row r="18" spans="1:6" x14ac:dyDescent="0.3">
      <c r="C18" s="20" t="s">
        <v>141</v>
      </c>
      <c r="D18" s="79">
        <f>D37+D50+D65+D100+D142+D162+D191+D207+D244+D258+D290+D317+D332+D359+D379+D393+D421+D436+D222+D404</f>
        <v>274606034</v>
      </c>
      <c r="E18" s="79">
        <f>E37+E50+E65+E100+E142+E162+E191+E207+E244+E258+E290+E317+E332+E359+E379+E393+E421+E436+E222+E404</f>
        <v>16432647</v>
      </c>
      <c r="F18" s="79">
        <f>F37+F50+F65+F100+F142+F162+F191+F207+F244+F258+F290+F317+F332+F359+F379+F393+F421+F436+F222+F404</f>
        <v>291038681</v>
      </c>
    </row>
    <row r="19" spans="1:6" s="41" customFormat="1" ht="11.5" x14ac:dyDescent="0.25">
      <c r="C19" s="69" t="s">
        <v>221</v>
      </c>
      <c r="D19" s="83">
        <f>D66+D101+D143+D163+D422+D208+D333+D291+D360</f>
        <v>117777314</v>
      </c>
      <c r="E19" s="83">
        <f>E66+E101+E143+E163+E422+E208+E333+E291+E360</f>
        <v>16163895</v>
      </c>
      <c r="F19" s="83">
        <f>F66+F101+F143+F163+F422+F208+F333+F291+F360</f>
        <v>133941209</v>
      </c>
    </row>
    <row r="20" spans="1:6" x14ac:dyDescent="0.3">
      <c r="C20" s="20" t="s">
        <v>145</v>
      </c>
      <c r="D20" s="79">
        <f>D38+D51+D67+D102+D144+D164+D192+D209+D245+D259+D292+D318+D334+D361+D380+D394+D423+D405</f>
        <v>220519024</v>
      </c>
      <c r="E20" s="79">
        <f>E38+E51+E67+E102+E144+E164+E192+E209+E245+E259+E292+E318+E334+E361+E380+E394+E423+E405</f>
        <v>10771797</v>
      </c>
      <c r="F20" s="79">
        <f>F38+F51+F67+F102+F144+F164+F192+F209+F245+F259+F292+F318+F334+F361+F380+F394+F423+F405</f>
        <v>231290821</v>
      </c>
    </row>
    <row r="21" spans="1:6" s="6" customFormat="1" ht="11.5" x14ac:dyDescent="0.25">
      <c r="C21" s="67" t="s">
        <v>319</v>
      </c>
      <c r="D21" s="83">
        <f>D68+D103+D145+D165+D424+D210+D362</f>
        <v>92394112</v>
      </c>
      <c r="E21" s="83">
        <f>E68+E103+E145+E165+E424+E210+E362</f>
        <v>11045119</v>
      </c>
      <c r="F21" s="83">
        <f>F68+F103+F145+F165+F424+F210+F362</f>
        <v>103439231</v>
      </c>
    </row>
    <row r="22" spans="1:6" s="6" customFormat="1" ht="11.5" x14ac:dyDescent="0.25">
      <c r="C22" s="67" t="s">
        <v>184</v>
      </c>
      <c r="D22" s="83">
        <f>D69+D104+D166+D211+D363+D146+D425</f>
        <v>55497513</v>
      </c>
      <c r="E22" s="83">
        <f>E69+E104+E166+E211+E363+E146+E425</f>
        <v>397338</v>
      </c>
      <c r="F22" s="83">
        <f>F69+F104+F166+F211+F363+F146+F425</f>
        <v>55894851</v>
      </c>
    </row>
    <row r="23" spans="1:6" x14ac:dyDescent="0.3">
      <c r="C23" s="3" t="s">
        <v>110</v>
      </c>
      <c r="D23" s="79">
        <f>D193+D246+D307+D293+D319+D381+D406+D335+D233+D346</f>
        <v>4512765</v>
      </c>
      <c r="E23" s="79">
        <f>E193+E246+E307+E293+E319+E381+E406+E335+E233+E346</f>
        <v>-785370</v>
      </c>
      <c r="F23" s="79">
        <f>F193+F246+F307+F293+F319+F381+F406+F335+F233+F346</f>
        <v>3727395</v>
      </c>
    </row>
    <row r="24" spans="1:6" x14ac:dyDescent="0.3">
      <c r="C24" s="3" t="s">
        <v>113</v>
      </c>
      <c r="D24" s="79">
        <f>D279+D194+D247+D320+D294+D105</f>
        <v>92908</v>
      </c>
      <c r="E24" s="79">
        <f>E279+E194+E247+E320+E294+E105</f>
        <v>-82</v>
      </c>
      <c r="F24" s="79">
        <f>F279+F194+F247+F320+F294+F105</f>
        <v>92826</v>
      </c>
    </row>
    <row r="25" spans="1:6" x14ac:dyDescent="0.3">
      <c r="C25" s="3" t="s">
        <v>252</v>
      </c>
      <c r="D25" s="79">
        <f>D195+D336+D321+D407+D130+D382+D106</f>
        <v>4390636</v>
      </c>
      <c r="E25" s="79">
        <f>E195+E336+E321+E407+E130+E382+E106</f>
        <v>210725</v>
      </c>
      <c r="F25" s="79">
        <f>F195+F336+F321+F407+F130+F382+F106</f>
        <v>4601361</v>
      </c>
    </row>
    <row r="26" spans="1:6" s="9" customFormat="1" ht="14" x14ac:dyDescent="0.3">
      <c r="C26" s="9" t="s">
        <v>109</v>
      </c>
      <c r="D26" s="87">
        <f>D107+D147+D196+D260+D270+D364+D167+D295+D177+D70+D52+D39</f>
        <v>5091452</v>
      </c>
      <c r="E26" s="87">
        <f>E107+E147+E196+E260+E270+E364+E167+E295+E177+E70+E52+E39</f>
        <v>-824844</v>
      </c>
      <c r="F26" s="87">
        <f>F107+F147+F196+F260+F270+F364+F167+F295+F177+F70+F52+F39</f>
        <v>4266608</v>
      </c>
    </row>
    <row r="27" spans="1:6" s="75" customFormat="1" ht="10.5" x14ac:dyDescent="0.25">
      <c r="D27" s="85"/>
      <c r="E27" s="85"/>
      <c r="F27" s="85"/>
    </row>
    <row r="28" spans="1:6" s="75" customFormat="1" ht="10.5" x14ac:dyDescent="0.25">
      <c r="D28" s="85"/>
      <c r="E28" s="85"/>
      <c r="F28" s="85"/>
    </row>
    <row r="29" spans="1:6" s="11" customFormat="1" ht="15" x14ac:dyDescent="0.3">
      <c r="A29" s="11" t="s">
        <v>39</v>
      </c>
      <c r="B29" s="10" t="s">
        <v>128</v>
      </c>
      <c r="C29" s="11" t="s">
        <v>193</v>
      </c>
      <c r="D29" s="111"/>
      <c r="E29" s="111"/>
      <c r="F29" s="111"/>
    </row>
    <row r="30" spans="1:6" s="75" customFormat="1" ht="10.5" x14ac:dyDescent="0.25">
      <c r="B30" s="76"/>
      <c r="D30" s="85"/>
      <c r="E30" s="85"/>
      <c r="F30" s="85"/>
    </row>
    <row r="31" spans="1:6" s="5" customFormat="1" ht="14" x14ac:dyDescent="0.3">
      <c r="B31" s="14"/>
      <c r="C31" s="5" t="s">
        <v>73</v>
      </c>
      <c r="D31" s="96">
        <f>SUM(D32:D33)</f>
        <v>4395876</v>
      </c>
      <c r="E31" s="96">
        <f>SUM(E32:E33)</f>
        <v>-53592</v>
      </c>
      <c r="F31" s="96">
        <f>SUM(F32:F33)</f>
        <v>4342284</v>
      </c>
    </row>
    <row r="32" spans="1:6" x14ac:dyDescent="0.3">
      <c r="B32" s="15"/>
      <c r="C32" s="3" t="s">
        <v>144</v>
      </c>
      <c r="D32" s="79">
        <v>4365876</v>
      </c>
      <c r="E32" s="79">
        <v>-53592</v>
      </c>
      <c r="F32" s="81">
        <f>D32+E32</f>
        <v>4312284</v>
      </c>
    </row>
    <row r="33" spans="1:6" x14ac:dyDescent="0.3">
      <c r="B33" s="15"/>
      <c r="C33" s="3" t="s">
        <v>142</v>
      </c>
      <c r="D33" s="79">
        <v>30000</v>
      </c>
      <c r="E33" s="79">
        <v>0</v>
      </c>
      <c r="F33" s="81">
        <f>D33+E33</f>
        <v>30000</v>
      </c>
    </row>
    <row r="34" spans="1:6" s="5" customFormat="1" ht="14" x14ac:dyDescent="0.3">
      <c r="B34" s="14"/>
      <c r="C34" s="5" t="s">
        <v>3</v>
      </c>
      <c r="D34" s="96">
        <f>D35+D39</f>
        <v>4395876</v>
      </c>
      <c r="E34" s="96">
        <f>E35+E39</f>
        <v>-53592</v>
      </c>
      <c r="F34" s="96">
        <f>F35+F39</f>
        <v>4342284</v>
      </c>
    </row>
    <row r="35" spans="1:6" s="9" customFormat="1" ht="14" x14ac:dyDescent="0.3">
      <c r="B35" s="60"/>
      <c r="C35" s="9" t="s">
        <v>2</v>
      </c>
      <c r="D35" s="87">
        <f>D36</f>
        <v>4395876</v>
      </c>
      <c r="E35" s="87">
        <f>E36</f>
        <v>-65846</v>
      </c>
      <c r="F35" s="87">
        <f>F36</f>
        <v>4330030</v>
      </c>
    </row>
    <row r="36" spans="1:6" x14ac:dyDescent="0.3">
      <c r="B36" s="15"/>
      <c r="C36" s="3" t="s">
        <v>6</v>
      </c>
      <c r="D36" s="79">
        <v>4395876</v>
      </c>
      <c r="E36" s="79">
        <v>-65846</v>
      </c>
      <c r="F36" s="81">
        <f>D36+E36</f>
        <v>4330030</v>
      </c>
    </row>
    <row r="37" spans="1:6" x14ac:dyDescent="0.3">
      <c r="B37" s="15"/>
      <c r="C37" s="20" t="s">
        <v>141</v>
      </c>
      <c r="D37" s="79">
        <v>3805363</v>
      </c>
      <c r="E37" s="79">
        <v>-62782</v>
      </c>
      <c r="F37" s="81">
        <f>D37+E37</f>
        <v>3742581</v>
      </c>
    </row>
    <row r="38" spans="1:6" x14ac:dyDescent="0.3">
      <c r="B38" s="15"/>
      <c r="C38" s="55" t="s">
        <v>145</v>
      </c>
      <c r="D38" s="79">
        <v>3000223</v>
      </c>
      <c r="E38" s="79">
        <v>-70916</v>
      </c>
      <c r="F38" s="81">
        <f>D38+E38</f>
        <v>2929307</v>
      </c>
    </row>
    <row r="39" spans="1:6" s="9" customFormat="1" ht="14" x14ac:dyDescent="0.3">
      <c r="C39" s="9" t="s">
        <v>109</v>
      </c>
      <c r="D39" s="87">
        <v>0</v>
      </c>
      <c r="E39" s="87">
        <v>12254</v>
      </c>
      <c r="F39" s="82">
        <f>D39+E39</f>
        <v>12254</v>
      </c>
    </row>
    <row r="40" spans="1:6" s="75" customFormat="1" ht="10.5" x14ac:dyDescent="0.25">
      <c r="B40" s="77"/>
      <c r="D40" s="85"/>
      <c r="E40" s="85"/>
      <c r="F40" s="85"/>
    </row>
    <row r="41" spans="1:6" s="75" customFormat="1" ht="10.5" x14ac:dyDescent="0.25">
      <c r="B41" s="77"/>
      <c r="D41" s="85"/>
      <c r="E41" s="85"/>
      <c r="F41" s="85"/>
    </row>
    <row r="42" spans="1:6" s="42" customFormat="1" ht="15" x14ac:dyDescent="0.3">
      <c r="A42" s="11" t="s">
        <v>154</v>
      </c>
      <c r="B42" s="10" t="s">
        <v>128</v>
      </c>
      <c r="C42" s="11" t="s">
        <v>156</v>
      </c>
      <c r="D42" s="111"/>
      <c r="E42" s="111"/>
      <c r="F42" s="111"/>
    </row>
    <row r="43" spans="1:6" s="75" customFormat="1" ht="10.5" x14ac:dyDescent="0.25">
      <c r="B43" s="76"/>
      <c r="D43" s="85"/>
      <c r="E43" s="85"/>
      <c r="F43" s="85"/>
    </row>
    <row r="44" spans="1:6" s="42" customFormat="1" ht="14" x14ac:dyDescent="0.3">
      <c r="A44" s="5"/>
      <c r="B44" s="14"/>
      <c r="C44" s="5" t="s">
        <v>73</v>
      </c>
      <c r="D44" s="96">
        <f>D45+D46</f>
        <v>474408</v>
      </c>
      <c r="E44" s="96">
        <f>E45+E46</f>
        <v>0</v>
      </c>
      <c r="F44" s="96">
        <f>F45+F46</f>
        <v>474408</v>
      </c>
    </row>
    <row r="45" spans="1:6" s="42" customFormat="1" x14ac:dyDescent="0.3">
      <c r="A45" s="3"/>
      <c r="B45" s="15"/>
      <c r="C45" s="3" t="s">
        <v>144</v>
      </c>
      <c r="D45" s="79">
        <v>417493</v>
      </c>
      <c r="E45" s="79">
        <v>0</v>
      </c>
      <c r="F45" s="81">
        <f>D45+E45</f>
        <v>417493</v>
      </c>
    </row>
    <row r="46" spans="1:6" s="42" customFormat="1" x14ac:dyDescent="0.3">
      <c r="A46" s="3"/>
      <c r="B46" s="15"/>
      <c r="C46" s="3" t="s">
        <v>142</v>
      </c>
      <c r="D46" s="79">
        <v>56915</v>
      </c>
      <c r="E46" s="79">
        <v>0</v>
      </c>
      <c r="F46" s="81">
        <f>D46+E46</f>
        <v>56915</v>
      </c>
    </row>
    <row r="47" spans="1:6" s="42" customFormat="1" ht="14" x14ac:dyDescent="0.3">
      <c r="A47" s="5"/>
      <c r="B47" s="14"/>
      <c r="C47" s="5" t="s">
        <v>3</v>
      </c>
      <c r="D47" s="96">
        <f>D48+D52</f>
        <v>474408</v>
      </c>
      <c r="E47" s="96">
        <f>E48+E52</f>
        <v>0</v>
      </c>
      <c r="F47" s="96">
        <f>F48+F52</f>
        <v>474408</v>
      </c>
    </row>
    <row r="48" spans="1:6" s="42" customFormat="1" ht="14" x14ac:dyDescent="0.3">
      <c r="A48" s="9"/>
      <c r="B48" s="60"/>
      <c r="C48" s="9" t="s">
        <v>2</v>
      </c>
      <c r="D48" s="87">
        <f>D49</f>
        <v>471808</v>
      </c>
      <c r="E48" s="87">
        <f>E49</f>
        <v>179</v>
      </c>
      <c r="F48" s="87">
        <f>F49</f>
        <v>471987</v>
      </c>
    </row>
    <row r="49" spans="1:6" s="42" customFormat="1" x14ac:dyDescent="0.3">
      <c r="A49" s="3"/>
      <c r="B49" s="15"/>
      <c r="C49" s="3" t="s">
        <v>6</v>
      </c>
      <c r="D49" s="79">
        <v>471808</v>
      </c>
      <c r="E49" s="79">
        <v>179</v>
      </c>
      <c r="F49" s="81">
        <f>D49+E49</f>
        <v>471987</v>
      </c>
    </row>
    <row r="50" spans="1:6" s="42" customFormat="1" x14ac:dyDescent="0.3">
      <c r="A50" s="3"/>
      <c r="B50" s="15"/>
      <c r="C50" s="20" t="s">
        <v>141</v>
      </c>
      <c r="D50" s="79">
        <v>355335</v>
      </c>
      <c r="E50" s="79">
        <v>11677</v>
      </c>
      <c r="F50" s="81">
        <f>D50+E50</f>
        <v>367012</v>
      </c>
    </row>
    <row r="51" spans="1:6" s="42" customFormat="1" x14ac:dyDescent="0.3">
      <c r="A51" s="3"/>
      <c r="B51" s="15"/>
      <c r="C51" s="55" t="s">
        <v>145</v>
      </c>
      <c r="D51" s="79">
        <v>280327</v>
      </c>
      <c r="E51" s="79">
        <v>21676</v>
      </c>
      <c r="F51" s="81">
        <f>D51+E51</f>
        <v>302003</v>
      </c>
    </row>
    <row r="52" spans="1:6" s="9" customFormat="1" ht="14" x14ac:dyDescent="0.3">
      <c r="C52" s="9" t="s">
        <v>109</v>
      </c>
      <c r="D52" s="87">
        <v>2600</v>
      </c>
      <c r="E52" s="87">
        <v>-179</v>
      </c>
      <c r="F52" s="82">
        <f>D52+E52</f>
        <v>2421</v>
      </c>
    </row>
    <row r="53" spans="1:6" s="22" customFormat="1" ht="10.5" x14ac:dyDescent="0.25">
      <c r="D53" s="85"/>
      <c r="E53" s="85"/>
      <c r="F53" s="85"/>
    </row>
    <row r="54" spans="1:6" s="22" customFormat="1" ht="10.5" x14ac:dyDescent="0.25">
      <c r="D54" s="85"/>
      <c r="E54" s="85"/>
      <c r="F54" s="85"/>
    </row>
    <row r="55" spans="1:6" s="11" customFormat="1" ht="15" x14ac:dyDescent="0.3">
      <c r="A55" s="11" t="s">
        <v>40</v>
      </c>
      <c r="B55" s="10" t="s">
        <v>127</v>
      </c>
      <c r="C55" s="11" t="s">
        <v>105</v>
      </c>
      <c r="D55" s="111"/>
      <c r="E55" s="111"/>
      <c r="F55" s="111"/>
    </row>
    <row r="56" spans="1:6" s="75" customFormat="1" ht="10.5" x14ac:dyDescent="0.25">
      <c r="B56" s="76"/>
      <c r="D56" s="85"/>
      <c r="E56" s="85"/>
      <c r="F56" s="85"/>
    </row>
    <row r="57" spans="1:6" s="5" customFormat="1" ht="14" x14ac:dyDescent="0.3">
      <c r="B57" s="14"/>
      <c r="C57" s="5" t="s">
        <v>73</v>
      </c>
      <c r="D57" s="96">
        <f>SUM(D58:D61)</f>
        <v>89790654</v>
      </c>
      <c r="E57" s="96">
        <f>SUM(E58:E61)</f>
        <v>2023631</v>
      </c>
      <c r="F57" s="96">
        <f>SUM(F58:F61)</f>
        <v>91814285</v>
      </c>
    </row>
    <row r="58" spans="1:6" x14ac:dyDescent="0.3">
      <c r="B58" s="15"/>
      <c r="C58" s="3" t="s">
        <v>144</v>
      </c>
      <c r="D58" s="79">
        <v>77677768</v>
      </c>
      <c r="E58" s="79">
        <v>-22714</v>
      </c>
      <c r="F58" s="81">
        <f>D58+E58</f>
        <v>77655054</v>
      </c>
    </row>
    <row r="59" spans="1:6" s="42" customFormat="1" x14ac:dyDescent="0.3">
      <c r="B59" s="51"/>
      <c r="C59" s="110" t="s">
        <v>223</v>
      </c>
      <c r="D59" s="79">
        <v>10495802</v>
      </c>
      <c r="E59" s="79">
        <v>2246345</v>
      </c>
      <c r="F59" s="81">
        <f>D59+E59</f>
        <v>12742147</v>
      </c>
    </row>
    <row r="60" spans="1:6" x14ac:dyDescent="0.3">
      <c r="B60" s="15"/>
      <c r="C60" s="3" t="s">
        <v>142</v>
      </c>
      <c r="D60" s="79">
        <v>817084</v>
      </c>
      <c r="E60" s="79">
        <v>0</v>
      </c>
      <c r="F60" s="81">
        <f>D60+E60</f>
        <v>817084</v>
      </c>
    </row>
    <row r="61" spans="1:6" x14ac:dyDescent="0.3">
      <c r="B61" s="15"/>
      <c r="C61" s="3" t="s">
        <v>251</v>
      </c>
      <c r="D61" s="79">
        <v>800000</v>
      </c>
      <c r="E61" s="79">
        <v>-200000</v>
      </c>
      <c r="F61" s="81">
        <f>D61+E61</f>
        <v>600000</v>
      </c>
    </row>
    <row r="62" spans="1:6" s="5" customFormat="1" ht="14" x14ac:dyDescent="0.3">
      <c r="B62" s="14"/>
      <c r="C62" s="5" t="s">
        <v>3</v>
      </c>
      <c r="D62" s="96">
        <f>D63+D70</f>
        <v>89790654</v>
      </c>
      <c r="E62" s="96">
        <f>E63+E70</f>
        <v>2023631</v>
      </c>
      <c r="F62" s="96">
        <f>F63+F70</f>
        <v>91814285</v>
      </c>
    </row>
    <row r="63" spans="1:6" s="9" customFormat="1" ht="14" x14ac:dyDescent="0.3">
      <c r="B63" s="60"/>
      <c r="C63" s="9" t="s">
        <v>2</v>
      </c>
      <c r="D63" s="87">
        <f>D64</f>
        <v>89430094</v>
      </c>
      <c r="E63" s="87">
        <f>E64</f>
        <v>2242553</v>
      </c>
      <c r="F63" s="87">
        <f>F64</f>
        <v>91672647</v>
      </c>
    </row>
    <row r="64" spans="1:6" x14ac:dyDescent="0.3">
      <c r="B64" s="15"/>
      <c r="C64" s="3" t="s">
        <v>6</v>
      </c>
      <c r="D64" s="79">
        <v>89430094</v>
      </c>
      <c r="E64" s="79">
        <v>2242553</v>
      </c>
      <c r="F64" s="81">
        <f t="shared" ref="F64:F70" si="0">D64+E64</f>
        <v>91672647</v>
      </c>
    </row>
    <row r="65" spans="1:6" x14ac:dyDescent="0.3">
      <c r="B65" s="15"/>
      <c r="C65" s="20" t="s">
        <v>141</v>
      </c>
      <c r="D65" s="79">
        <v>79394402</v>
      </c>
      <c r="E65" s="79">
        <v>1018456</v>
      </c>
      <c r="F65" s="81">
        <f t="shared" si="0"/>
        <v>80412858</v>
      </c>
    </row>
    <row r="66" spans="1:6" s="41" customFormat="1" ht="11.5" x14ac:dyDescent="0.25">
      <c r="B66" s="66"/>
      <c r="C66" s="69" t="s">
        <v>221</v>
      </c>
      <c r="D66" s="83">
        <v>10495802</v>
      </c>
      <c r="E66" s="83">
        <v>2238547</v>
      </c>
      <c r="F66" s="83">
        <f t="shared" si="0"/>
        <v>12734349</v>
      </c>
    </row>
    <row r="67" spans="1:6" x14ac:dyDescent="0.3">
      <c r="B67" s="15"/>
      <c r="C67" s="20" t="s">
        <v>145</v>
      </c>
      <c r="D67" s="79">
        <v>63826126</v>
      </c>
      <c r="E67" s="79">
        <v>-249587</v>
      </c>
      <c r="F67" s="81">
        <f t="shared" si="0"/>
        <v>63576539</v>
      </c>
    </row>
    <row r="68" spans="1:6" s="6" customFormat="1" ht="11.5" x14ac:dyDescent="0.25">
      <c r="B68" s="61"/>
      <c r="C68" s="67" t="s">
        <v>319</v>
      </c>
      <c r="D68" s="83">
        <v>8452188</v>
      </c>
      <c r="E68" s="83">
        <v>1568597</v>
      </c>
      <c r="F68" s="83">
        <f t="shared" si="0"/>
        <v>10020785</v>
      </c>
    </row>
    <row r="69" spans="1:6" s="6" customFormat="1" ht="11.5" x14ac:dyDescent="0.25">
      <c r="B69" s="61"/>
      <c r="C69" s="67" t="s">
        <v>184</v>
      </c>
      <c r="D69" s="83">
        <v>29113939</v>
      </c>
      <c r="E69" s="83">
        <v>-1409645</v>
      </c>
      <c r="F69" s="83">
        <f t="shared" si="0"/>
        <v>27704294</v>
      </c>
    </row>
    <row r="70" spans="1:6" s="9" customFormat="1" ht="14" x14ac:dyDescent="0.3">
      <c r="C70" s="9" t="s">
        <v>109</v>
      </c>
      <c r="D70" s="87">
        <v>360560</v>
      </c>
      <c r="E70" s="87">
        <v>-218922</v>
      </c>
      <c r="F70" s="82">
        <f t="shared" si="0"/>
        <v>141638</v>
      </c>
    </row>
    <row r="71" spans="1:6" s="75" customFormat="1" ht="10.5" x14ac:dyDescent="0.25">
      <c r="B71" s="77"/>
      <c r="D71" s="85"/>
      <c r="E71" s="85"/>
      <c r="F71" s="85"/>
    </row>
    <row r="72" spans="1:6" s="75" customFormat="1" ht="10.5" x14ac:dyDescent="0.25">
      <c r="B72" s="77"/>
      <c r="D72" s="85"/>
      <c r="E72" s="85"/>
      <c r="F72" s="85"/>
    </row>
    <row r="73" spans="1:6" s="75" customFormat="1" ht="10.5" x14ac:dyDescent="0.25">
      <c r="B73" s="77"/>
      <c r="D73" s="85"/>
      <c r="E73" s="85"/>
      <c r="F73" s="85"/>
    </row>
    <row r="74" spans="1:6" s="75" customFormat="1" ht="10.5" x14ac:dyDescent="0.25">
      <c r="B74" s="77"/>
      <c r="D74" s="85"/>
      <c r="E74" s="85"/>
      <c r="F74" s="85"/>
    </row>
    <row r="75" spans="1:6" s="75" customFormat="1" ht="10.5" x14ac:dyDescent="0.25">
      <c r="B75" s="77"/>
      <c r="D75" s="85"/>
      <c r="E75" s="85"/>
      <c r="F75" s="85"/>
    </row>
    <row r="76" spans="1:6" s="75" customFormat="1" ht="10.5" x14ac:dyDescent="0.25">
      <c r="B76" s="77"/>
      <c r="D76" s="85"/>
      <c r="E76" s="85"/>
      <c r="F76" s="85"/>
    </row>
    <row r="77" spans="1:6" s="75" customFormat="1" ht="10.5" x14ac:dyDescent="0.25">
      <c r="B77" s="77"/>
      <c r="D77" s="85"/>
      <c r="E77" s="85"/>
      <c r="F77" s="85"/>
    </row>
    <row r="78" spans="1:6" s="75" customFormat="1" ht="10.5" x14ac:dyDescent="0.25">
      <c r="B78" s="77"/>
      <c r="D78" s="85"/>
      <c r="E78" s="85"/>
      <c r="F78" s="85"/>
    </row>
    <row r="79" spans="1:6" s="75" customFormat="1" ht="10.5" x14ac:dyDescent="0.25">
      <c r="B79" s="77"/>
      <c r="D79" s="85"/>
      <c r="E79" s="85"/>
      <c r="F79" s="85"/>
    </row>
    <row r="80" spans="1:6" s="42" customFormat="1" ht="15" x14ac:dyDescent="0.3">
      <c r="A80" s="11" t="s">
        <v>155</v>
      </c>
      <c r="B80" s="10" t="s">
        <v>127</v>
      </c>
      <c r="C80" s="11" t="s">
        <v>207</v>
      </c>
      <c r="D80" s="111"/>
      <c r="E80" s="111"/>
      <c r="F80" s="111"/>
    </row>
    <row r="81" spans="1:6" s="42" customFormat="1" ht="15" x14ac:dyDescent="0.3">
      <c r="A81" s="11"/>
      <c r="B81" s="10"/>
      <c r="C81" s="11" t="s">
        <v>218</v>
      </c>
      <c r="D81" s="111"/>
      <c r="E81" s="111"/>
      <c r="F81" s="111"/>
    </row>
    <row r="82" spans="1:6" s="75" customFormat="1" ht="10.5" x14ac:dyDescent="0.25">
      <c r="B82" s="76"/>
      <c r="D82" s="85"/>
      <c r="E82" s="85"/>
      <c r="F82" s="85"/>
    </row>
    <row r="83" spans="1:6" s="42" customFormat="1" ht="14" x14ac:dyDescent="0.3">
      <c r="A83" s="5"/>
      <c r="B83" s="14"/>
      <c r="C83" s="5" t="s">
        <v>73</v>
      </c>
      <c r="D83" s="96">
        <f>SUM(D84:D85)</f>
        <v>27076361</v>
      </c>
      <c r="E83" s="96">
        <f>SUM(E84:E85)</f>
        <v>512559</v>
      </c>
      <c r="F83" s="96">
        <f>SUM(F84:F85)</f>
        <v>27588920</v>
      </c>
    </row>
    <row r="84" spans="1:6" s="42" customFormat="1" x14ac:dyDescent="0.3">
      <c r="A84" s="3"/>
      <c r="B84" s="17"/>
      <c r="C84" s="3" t="s">
        <v>144</v>
      </c>
      <c r="D84" s="79">
        <v>27076361</v>
      </c>
      <c r="E84" s="79">
        <v>0</v>
      </c>
      <c r="F84" s="81">
        <f>D84+E84</f>
        <v>27076361</v>
      </c>
    </row>
    <row r="85" spans="1:6" s="42" customFormat="1" x14ac:dyDescent="0.3">
      <c r="A85" s="3"/>
      <c r="B85" s="17"/>
      <c r="C85" s="110" t="s">
        <v>223</v>
      </c>
      <c r="D85" s="79">
        <v>0</v>
      </c>
      <c r="E85" s="79">
        <v>512559</v>
      </c>
      <c r="F85" s="81">
        <f>D85+E85</f>
        <v>512559</v>
      </c>
    </row>
    <row r="86" spans="1:6" s="42" customFormat="1" ht="14" x14ac:dyDescent="0.3">
      <c r="A86" s="5"/>
      <c r="B86" s="14"/>
      <c r="C86" s="5" t="s">
        <v>3</v>
      </c>
      <c r="D86" s="96">
        <f t="shared" ref="D86:F87" si="1">D87</f>
        <v>27076361</v>
      </c>
      <c r="E86" s="96">
        <f t="shared" si="1"/>
        <v>512559</v>
      </c>
      <c r="F86" s="96">
        <f t="shared" si="1"/>
        <v>27588920</v>
      </c>
    </row>
    <row r="87" spans="1:6" s="42" customFormat="1" ht="14" x14ac:dyDescent="0.3">
      <c r="A87" s="9"/>
      <c r="B87" s="9"/>
      <c r="C87" s="9" t="s">
        <v>2</v>
      </c>
      <c r="D87" s="87">
        <f t="shared" si="1"/>
        <v>27076361</v>
      </c>
      <c r="E87" s="87">
        <f t="shared" si="1"/>
        <v>512559</v>
      </c>
      <c r="F87" s="87">
        <f t="shared" si="1"/>
        <v>27588920</v>
      </c>
    </row>
    <row r="88" spans="1:6" s="42" customFormat="1" x14ac:dyDescent="0.3">
      <c r="A88" s="39"/>
      <c r="B88" s="71"/>
      <c r="C88" s="3" t="s">
        <v>1</v>
      </c>
      <c r="D88" s="122">
        <v>27076361</v>
      </c>
      <c r="E88" s="122">
        <v>512559</v>
      </c>
      <c r="F88" s="81">
        <f>D88+E88</f>
        <v>27588920</v>
      </c>
    </row>
    <row r="89" spans="1:6" s="75" customFormat="1" ht="10.5" x14ac:dyDescent="0.25">
      <c r="B89" s="77"/>
      <c r="D89" s="85"/>
      <c r="E89" s="85"/>
      <c r="F89" s="85"/>
    </row>
    <row r="90" spans="1:6" s="75" customFormat="1" ht="10.5" x14ac:dyDescent="0.25">
      <c r="B90" s="77"/>
      <c r="D90" s="85"/>
      <c r="E90" s="85"/>
      <c r="F90" s="85"/>
    </row>
    <row r="91" spans="1:6" s="11" customFormat="1" ht="15" x14ac:dyDescent="0.3">
      <c r="A91" s="11" t="s">
        <v>41</v>
      </c>
      <c r="B91" s="10" t="s">
        <v>126</v>
      </c>
      <c r="C91" s="11" t="s">
        <v>11</v>
      </c>
      <c r="D91" s="111"/>
      <c r="E91" s="111"/>
      <c r="F91" s="111"/>
    </row>
    <row r="92" spans="1:6" s="5" customFormat="1" ht="14" x14ac:dyDescent="0.3">
      <c r="B92" s="117" t="s">
        <v>226</v>
      </c>
      <c r="C92" s="5" t="s">
        <v>73</v>
      </c>
      <c r="D92" s="96">
        <f>SUM(D93:D96)</f>
        <v>158358391</v>
      </c>
      <c r="E92" s="96">
        <f>SUM(E93:E96)</f>
        <v>15518424</v>
      </c>
      <c r="F92" s="96">
        <f>SUM(F93:F96)</f>
        <v>173876815</v>
      </c>
    </row>
    <row r="93" spans="1:6" x14ac:dyDescent="0.3">
      <c r="B93" s="15"/>
      <c r="C93" s="3" t="s">
        <v>144</v>
      </c>
      <c r="D93" s="79">
        <v>70685442</v>
      </c>
      <c r="E93" s="79">
        <v>3335533</v>
      </c>
      <c r="F93" s="81">
        <f>D93+E93</f>
        <v>74020975</v>
      </c>
    </row>
    <row r="94" spans="1:6" s="42" customFormat="1" x14ac:dyDescent="0.3">
      <c r="B94" s="51"/>
      <c r="C94" s="110" t="s">
        <v>223</v>
      </c>
      <c r="D94" s="79">
        <v>83059895</v>
      </c>
      <c r="E94" s="79">
        <v>11308699</v>
      </c>
      <c r="F94" s="81">
        <f>D94+E94</f>
        <v>94368594</v>
      </c>
    </row>
    <row r="95" spans="1:6" x14ac:dyDescent="0.3">
      <c r="B95" s="15"/>
      <c r="C95" s="3" t="s">
        <v>142</v>
      </c>
      <c r="D95" s="79">
        <v>2413054</v>
      </c>
      <c r="E95" s="79">
        <v>-52030</v>
      </c>
      <c r="F95" s="81">
        <f>D95+E95</f>
        <v>2361024</v>
      </c>
    </row>
    <row r="96" spans="1:6" x14ac:dyDescent="0.3">
      <c r="B96" s="15"/>
      <c r="C96" s="3" t="s">
        <v>251</v>
      </c>
      <c r="D96" s="79">
        <v>2200000</v>
      </c>
      <c r="E96" s="79">
        <v>926222</v>
      </c>
      <c r="F96" s="81">
        <f>D96+E96</f>
        <v>3126222</v>
      </c>
    </row>
    <row r="97" spans="1:6" s="5" customFormat="1" ht="14" x14ac:dyDescent="0.3">
      <c r="B97" s="14"/>
      <c r="C97" s="5" t="s">
        <v>3</v>
      </c>
      <c r="D97" s="96">
        <f>D98+D107</f>
        <v>158358391</v>
      </c>
      <c r="E97" s="96">
        <f>E98+E107</f>
        <v>15518424</v>
      </c>
      <c r="F97" s="96">
        <f>F98+F107</f>
        <v>173876815</v>
      </c>
    </row>
    <row r="98" spans="1:6" s="9" customFormat="1" ht="14" x14ac:dyDescent="0.3">
      <c r="B98" s="60"/>
      <c r="C98" s="9" t="s">
        <v>2</v>
      </c>
      <c r="D98" s="87">
        <f>D99+D106+D105</f>
        <v>157324583</v>
      </c>
      <c r="E98" s="87">
        <f>E99+E106+E105</f>
        <v>15635553</v>
      </c>
      <c r="F98" s="87">
        <f>F99+F106+F105</f>
        <v>172960136</v>
      </c>
    </row>
    <row r="99" spans="1:6" x14ac:dyDescent="0.3">
      <c r="B99" s="15"/>
      <c r="C99" s="3" t="s">
        <v>6</v>
      </c>
      <c r="D99" s="79">
        <v>157319583</v>
      </c>
      <c r="E99" s="79">
        <v>15621978</v>
      </c>
      <c r="F99" s="81">
        <f t="shared" ref="F99:F107" si="2">D99+E99</f>
        <v>172941561</v>
      </c>
    </row>
    <row r="100" spans="1:6" x14ac:dyDescent="0.3">
      <c r="B100" s="15"/>
      <c r="C100" s="20" t="s">
        <v>141</v>
      </c>
      <c r="D100" s="79">
        <v>139748474</v>
      </c>
      <c r="E100" s="79">
        <v>12761303</v>
      </c>
      <c r="F100" s="81">
        <f t="shared" si="2"/>
        <v>152509777</v>
      </c>
    </row>
    <row r="101" spans="1:6" s="41" customFormat="1" ht="11.5" x14ac:dyDescent="0.25">
      <c r="B101" s="66"/>
      <c r="C101" s="69" t="s">
        <v>221</v>
      </c>
      <c r="D101" s="83">
        <v>82066029</v>
      </c>
      <c r="E101" s="83">
        <v>11517383</v>
      </c>
      <c r="F101" s="83">
        <f t="shared" si="2"/>
        <v>93583412</v>
      </c>
    </row>
    <row r="102" spans="1:6" x14ac:dyDescent="0.3">
      <c r="B102" s="15"/>
      <c r="C102" s="20" t="s">
        <v>145</v>
      </c>
      <c r="D102" s="79">
        <v>112800231</v>
      </c>
      <c r="E102" s="79">
        <v>9120218</v>
      </c>
      <c r="F102" s="81">
        <f t="shared" si="2"/>
        <v>121920449</v>
      </c>
    </row>
    <row r="103" spans="1:6" s="6" customFormat="1" ht="11.5" x14ac:dyDescent="0.25">
      <c r="B103" s="61"/>
      <c r="C103" s="67" t="s">
        <v>319</v>
      </c>
      <c r="D103" s="83">
        <v>66218702</v>
      </c>
      <c r="E103" s="83">
        <v>8133623</v>
      </c>
      <c r="F103" s="83">
        <f t="shared" si="2"/>
        <v>74352325</v>
      </c>
    </row>
    <row r="104" spans="1:6" s="6" customFormat="1" ht="11.5" x14ac:dyDescent="0.25">
      <c r="B104" s="61"/>
      <c r="C104" s="67" t="s">
        <v>184</v>
      </c>
      <c r="D104" s="83">
        <v>20386212</v>
      </c>
      <c r="E104" s="83">
        <v>2162709</v>
      </c>
      <c r="F104" s="83">
        <f t="shared" si="2"/>
        <v>22548921</v>
      </c>
    </row>
    <row r="105" spans="1:6" x14ac:dyDescent="0.3">
      <c r="C105" s="3" t="s">
        <v>113</v>
      </c>
      <c r="D105" s="79">
        <v>0</v>
      </c>
      <c r="E105" s="79">
        <v>1150</v>
      </c>
      <c r="F105" s="81">
        <f t="shared" si="2"/>
        <v>1150</v>
      </c>
    </row>
    <row r="106" spans="1:6" x14ac:dyDescent="0.3">
      <c r="C106" s="3" t="s">
        <v>252</v>
      </c>
      <c r="D106" s="79">
        <v>5000</v>
      </c>
      <c r="E106" s="79">
        <v>12425</v>
      </c>
      <c r="F106" s="81">
        <f t="shared" si="2"/>
        <v>17425</v>
      </c>
    </row>
    <row r="107" spans="1:6" s="22" customFormat="1" ht="14" x14ac:dyDescent="0.3">
      <c r="A107" s="9"/>
      <c r="B107" s="60"/>
      <c r="C107" s="9" t="s">
        <v>109</v>
      </c>
      <c r="D107" s="87">
        <v>1033808</v>
      </c>
      <c r="E107" s="87">
        <v>-117129</v>
      </c>
      <c r="F107" s="82">
        <f t="shared" si="2"/>
        <v>916679</v>
      </c>
    </row>
    <row r="108" spans="1:6" s="75" customFormat="1" ht="10.5" x14ac:dyDescent="0.25">
      <c r="B108" s="77"/>
      <c r="D108" s="85"/>
      <c r="E108" s="85"/>
      <c r="F108" s="85"/>
    </row>
    <row r="109" spans="1:6" s="75" customFormat="1" ht="10.5" x14ac:dyDescent="0.25">
      <c r="B109" s="77"/>
      <c r="D109" s="85"/>
      <c r="E109" s="85"/>
      <c r="F109" s="85"/>
    </row>
    <row r="110" spans="1:6" s="9" customFormat="1" ht="15" x14ac:dyDescent="0.3">
      <c r="A110" s="11" t="s">
        <v>106</v>
      </c>
      <c r="B110" s="10" t="s">
        <v>126</v>
      </c>
      <c r="C110" s="11" t="s">
        <v>107</v>
      </c>
      <c r="D110" s="111"/>
      <c r="E110" s="111"/>
      <c r="F110" s="111"/>
    </row>
    <row r="111" spans="1:6" s="9" customFormat="1" ht="15" x14ac:dyDescent="0.3">
      <c r="A111" s="11"/>
      <c r="B111" s="117" t="s">
        <v>226</v>
      </c>
      <c r="C111" s="11" t="s">
        <v>108</v>
      </c>
      <c r="D111" s="111"/>
      <c r="E111" s="111"/>
      <c r="F111" s="111"/>
    </row>
    <row r="112" spans="1:6" s="9" customFormat="1" ht="14" x14ac:dyDescent="0.3">
      <c r="A112" s="5"/>
      <c r="B112" s="14"/>
      <c r="C112" s="5" t="s">
        <v>73</v>
      </c>
      <c r="D112" s="96">
        <f>SUM(D113:D113)</f>
        <v>433200</v>
      </c>
      <c r="E112" s="96">
        <f>SUM(E113:E113)</f>
        <v>0</v>
      </c>
      <c r="F112" s="96">
        <f>SUM(F113:F113)</f>
        <v>433200</v>
      </c>
    </row>
    <row r="113" spans="1:6" s="9" customFormat="1" ht="14" x14ac:dyDescent="0.3">
      <c r="A113" s="3"/>
      <c r="B113" s="15"/>
      <c r="C113" s="3" t="s">
        <v>144</v>
      </c>
      <c r="D113" s="79">
        <v>433200</v>
      </c>
      <c r="E113" s="79"/>
      <c r="F113" s="81">
        <f>D113+E113</f>
        <v>433200</v>
      </c>
    </row>
    <row r="114" spans="1:6" s="9" customFormat="1" ht="14" x14ac:dyDescent="0.3">
      <c r="A114" s="5"/>
      <c r="B114" s="14"/>
      <c r="C114" s="5" t="s">
        <v>3</v>
      </c>
      <c r="D114" s="96">
        <f t="shared" ref="D114:F115" si="3">D115</f>
        <v>433200</v>
      </c>
      <c r="E114" s="96">
        <f t="shared" si="3"/>
        <v>0</v>
      </c>
      <c r="F114" s="96">
        <f t="shared" si="3"/>
        <v>433200</v>
      </c>
    </row>
    <row r="115" spans="1:6" s="9" customFormat="1" ht="14" x14ac:dyDescent="0.3">
      <c r="B115" s="60"/>
      <c r="C115" s="9" t="s">
        <v>2</v>
      </c>
      <c r="D115" s="87">
        <f t="shared" si="3"/>
        <v>433200</v>
      </c>
      <c r="E115" s="87">
        <f t="shared" si="3"/>
        <v>0</v>
      </c>
      <c r="F115" s="87">
        <f t="shared" si="3"/>
        <v>433200</v>
      </c>
    </row>
    <row r="116" spans="1:6" s="9" customFormat="1" ht="14" x14ac:dyDescent="0.3">
      <c r="A116" s="3"/>
      <c r="B116" s="15"/>
      <c r="C116" s="3" t="s">
        <v>1</v>
      </c>
      <c r="D116" s="79">
        <v>433200</v>
      </c>
      <c r="E116" s="79"/>
      <c r="F116" s="81">
        <f>D116+E116</f>
        <v>433200</v>
      </c>
    </row>
    <row r="117" spans="1:6" s="75" customFormat="1" ht="10.5" x14ac:dyDescent="0.25">
      <c r="B117" s="77"/>
      <c r="D117" s="85"/>
      <c r="E117" s="85"/>
      <c r="F117" s="85"/>
    </row>
    <row r="118" spans="1:6" s="75" customFormat="1" ht="10.5" x14ac:dyDescent="0.25">
      <c r="B118" s="77"/>
      <c r="D118" s="85"/>
      <c r="E118" s="85"/>
      <c r="F118" s="85"/>
    </row>
    <row r="119" spans="1:6" s="42" customFormat="1" ht="15" x14ac:dyDescent="0.3">
      <c r="A119" s="11" t="s">
        <v>151</v>
      </c>
      <c r="B119" s="10" t="s">
        <v>272</v>
      </c>
      <c r="C119" s="11" t="s">
        <v>263</v>
      </c>
      <c r="D119" s="111"/>
      <c r="E119" s="111"/>
      <c r="F119" s="111"/>
    </row>
    <row r="120" spans="1:6" s="42" customFormat="1" ht="14" x14ac:dyDescent="0.3">
      <c r="A120" s="5"/>
      <c r="B120" s="117" t="s">
        <v>273</v>
      </c>
      <c r="C120" s="5" t="s">
        <v>73</v>
      </c>
      <c r="D120" s="96">
        <f>SUM(D121:D122)</f>
        <v>25085090</v>
      </c>
      <c r="E120" s="96">
        <f>SUM(E121:E122)</f>
        <v>4177512</v>
      </c>
      <c r="F120" s="96">
        <f>SUM(F121:F122)</f>
        <v>29262602</v>
      </c>
    </row>
    <row r="121" spans="1:6" s="42" customFormat="1" x14ac:dyDescent="0.3">
      <c r="A121" s="3"/>
      <c r="B121" s="15"/>
      <c r="C121" s="3" t="s">
        <v>144</v>
      </c>
      <c r="D121" s="79">
        <v>22085090</v>
      </c>
      <c r="E121" s="79">
        <v>3877512</v>
      </c>
      <c r="F121" s="81">
        <f>D121+E121</f>
        <v>25962602</v>
      </c>
    </row>
    <row r="122" spans="1:6" s="42" customFormat="1" x14ac:dyDescent="0.3">
      <c r="B122" s="51"/>
      <c r="C122" s="110" t="s">
        <v>223</v>
      </c>
      <c r="D122" s="79">
        <v>3000000</v>
      </c>
      <c r="E122" s="79">
        <v>300000</v>
      </c>
      <c r="F122" s="81">
        <f>D122+E122</f>
        <v>3300000</v>
      </c>
    </row>
    <row r="123" spans="1:6" s="42" customFormat="1" ht="14" x14ac:dyDescent="0.3">
      <c r="A123" s="5"/>
      <c r="B123" s="14"/>
      <c r="C123" s="5" t="s">
        <v>3</v>
      </c>
      <c r="D123" s="96">
        <f>D124</f>
        <v>25085090</v>
      </c>
      <c r="E123" s="96">
        <f>E124</f>
        <v>4177512</v>
      </c>
      <c r="F123" s="96">
        <f>F124</f>
        <v>29262602</v>
      </c>
    </row>
    <row r="124" spans="1:6" s="42" customFormat="1" ht="14" x14ac:dyDescent="0.3">
      <c r="A124" s="9"/>
      <c r="B124" s="60"/>
      <c r="C124" s="9" t="s">
        <v>2</v>
      </c>
      <c r="D124" s="87">
        <f>D125+D130</f>
        <v>25085090</v>
      </c>
      <c r="E124" s="87">
        <f>E125+E130</f>
        <v>4177512</v>
      </c>
      <c r="F124" s="87">
        <f>F125+F130</f>
        <v>29262602</v>
      </c>
    </row>
    <row r="125" spans="1:6" s="42" customFormat="1" x14ac:dyDescent="0.3">
      <c r="A125" s="3"/>
      <c r="B125" s="15"/>
      <c r="C125" s="3" t="s">
        <v>6</v>
      </c>
      <c r="D125" s="79">
        <f>SUM(D126:D129)</f>
        <v>25014590</v>
      </c>
      <c r="E125" s="79">
        <f>SUM(E126:E129)</f>
        <v>4177512</v>
      </c>
      <c r="F125" s="79">
        <f>SUM(F126:F129)</f>
        <v>29192102</v>
      </c>
    </row>
    <row r="126" spans="1:6" s="41" customFormat="1" ht="11.5" x14ac:dyDescent="0.25">
      <c r="B126" s="66"/>
      <c r="C126" s="70" t="s">
        <v>264</v>
      </c>
      <c r="D126" s="83">
        <v>6171743</v>
      </c>
      <c r="E126" s="83">
        <v>657000</v>
      </c>
      <c r="F126" s="83">
        <f>D126+E126</f>
        <v>6828743</v>
      </c>
    </row>
    <row r="127" spans="1:6" s="41" customFormat="1" ht="11.5" x14ac:dyDescent="0.25">
      <c r="B127" s="66"/>
      <c r="C127" s="70" t="s">
        <v>268</v>
      </c>
      <c r="D127" s="83">
        <v>9000692</v>
      </c>
      <c r="E127" s="83">
        <v>312097</v>
      </c>
      <c r="F127" s="83">
        <f>D127+E127</f>
        <v>9312789</v>
      </c>
    </row>
    <row r="128" spans="1:6" s="41" customFormat="1" ht="11.5" x14ac:dyDescent="0.25">
      <c r="B128" s="66"/>
      <c r="C128" s="70" t="s">
        <v>270</v>
      </c>
      <c r="D128" s="83">
        <v>9823055</v>
      </c>
      <c r="E128" s="83">
        <v>3195415</v>
      </c>
      <c r="F128" s="83">
        <f>D128+E128</f>
        <v>13018470</v>
      </c>
    </row>
    <row r="129" spans="1:6" s="41" customFormat="1" ht="11.5" x14ac:dyDescent="0.25">
      <c r="B129" s="66"/>
      <c r="C129" s="70" t="s">
        <v>265</v>
      </c>
      <c r="D129" s="83">
        <v>19100</v>
      </c>
      <c r="E129" s="83">
        <v>13000</v>
      </c>
      <c r="F129" s="83">
        <f>D129+E129</f>
        <v>32100</v>
      </c>
    </row>
    <row r="130" spans="1:6" x14ac:dyDescent="0.3">
      <c r="C130" s="3" t="s">
        <v>311</v>
      </c>
      <c r="D130" s="79">
        <f>D131</f>
        <v>70500</v>
      </c>
      <c r="E130" s="79">
        <f>E131</f>
        <v>0</v>
      </c>
      <c r="F130" s="79">
        <f>F131</f>
        <v>70500</v>
      </c>
    </row>
    <row r="131" spans="1:6" s="41" customFormat="1" ht="11.5" x14ac:dyDescent="0.25">
      <c r="B131" s="66"/>
      <c r="C131" s="70" t="s">
        <v>312</v>
      </c>
      <c r="D131" s="83">
        <v>70500</v>
      </c>
      <c r="E131" s="83">
        <v>0</v>
      </c>
      <c r="F131" s="83">
        <f>D131+E131</f>
        <v>70500</v>
      </c>
    </row>
    <row r="132" spans="1:6" s="75" customFormat="1" ht="10.5" x14ac:dyDescent="0.25">
      <c r="B132" s="77"/>
      <c r="D132" s="85"/>
      <c r="E132" s="85"/>
      <c r="F132" s="85"/>
    </row>
    <row r="133" spans="1:6" s="75" customFormat="1" ht="10.5" x14ac:dyDescent="0.25">
      <c r="B133" s="77"/>
      <c r="D133" s="85"/>
      <c r="E133" s="85"/>
      <c r="F133" s="85"/>
    </row>
    <row r="134" spans="1:6" s="11" customFormat="1" ht="15" x14ac:dyDescent="0.3">
      <c r="A134" s="11" t="s">
        <v>42</v>
      </c>
      <c r="B134" s="10" t="s">
        <v>126</v>
      </c>
      <c r="C134" s="11" t="s">
        <v>12</v>
      </c>
      <c r="D134" s="111"/>
      <c r="E134" s="111"/>
      <c r="F134" s="111"/>
    </row>
    <row r="135" spans="1:6" s="5" customFormat="1" ht="14" x14ac:dyDescent="0.3">
      <c r="B135" s="117" t="s">
        <v>226</v>
      </c>
      <c r="C135" s="5" t="s">
        <v>73</v>
      </c>
      <c r="D135" s="96">
        <f>SUM(D136:D138)</f>
        <v>16083888</v>
      </c>
      <c r="E135" s="96">
        <f>SUM(E136:E138)</f>
        <v>784221</v>
      </c>
      <c r="F135" s="96">
        <f>SUM(F136:F138)</f>
        <v>16868109</v>
      </c>
    </row>
    <row r="136" spans="1:6" x14ac:dyDescent="0.3">
      <c r="B136" s="15"/>
      <c r="C136" s="3" t="s">
        <v>144</v>
      </c>
      <c r="D136" s="79">
        <v>1693459</v>
      </c>
      <c r="E136" s="79">
        <v>-115909</v>
      </c>
      <c r="F136" s="81">
        <f>D136+E136</f>
        <v>1577550</v>
      </c>
    </row>
    <row r="137" spans="1:6" s="42" customFormat="1" x14ac:dyDescent="0.3">
      <c r="B137" s="51"/>
      <c r="C137" s="110" t="s">
        <v>223</v>
      </c>
      <c r="D137" s="79">
        <v>14306313</v>
      </c>
      <c r="E137" s="79">
        <v>900130</v>
      </c>
      <c r="F137" s="81">
        <f>D137+E137</f>
        <v>15206443</v>
      </c>
    </row>
    <row r="138" spans="1:6" x14ac:dyDescent="0.3">
      <c r="B138" s="15"/>
      <c r="C138" s="3" t="s">
        <v>142</v>
      </c>
      <c r="D138" s="79">
        <v>84116</v>
      </c>
      <c r="E138" s="79">
        <v>0</v>
      </c>
      <c r="F138" s="81">
        <f>D138+E138</f>
        <v>84116</v>
      </c>
    </row>
    <row r="139" spans="1:6" s="5" customFormat="1" ht="14" x14ac:dyDescent="0.3">
      <c r="B139" s="14"/>
      <c r="C139" s="5" t="s">
        <v>3</v>
      </c>
      <c r="D139" s="96">
        <f>D140+D147</f>
        <v>16083888</v>
      </c>
      <c r="E139" s="96">
        <f>E140+E147</f>
        <v>784221</v>
      </c>
      <c r="F139" s="96">
        <f>F140+F147</f>
        <v>16868109</v>
      </c>
    </row>
    <row r="140" spans="1:6" s="9" customFormat="1" ht="14" x14ac:dyDescent="0.3">
      <c r="B140" s="60"/>
      <c r="C140" s="9" t="s">
        <v>2</v>
      </c>
      <c r="D140" s="87">
        <f>D141</f>
        <v>15871384</v>
      </c>
      <c r="E140" s="87">
        <f>E141</f>
        <v>925523</v>
      </c>
      <c r="F140" s="87">
        <f>F141</f>
        <v>16796907</v>
      </c>
    </row>
    <row r="141" spans="1:6" x14ac:dyDescent="0.3">
      <c r="B141" s="15"/>
      <c r="C141" s="3" t="s">
        <v>6</v>
      </c>
      <c r="D141" s="79">
        <v>15871384</v>
      </c>
      <c r="E141" s="79">
        <v>925523</v>
      </c>
      <c r="F141" s="81">
        <f t="shared" ref="F141:F147" si="4">D141+E141</f>
        <v>16796907</v>
      </c>
    </row>
    <row r="142" spans="1:6" x14ac:dyDescent="0.3">
      <c r="B142" s="15"/>
      <c r="C142" s="20" t="s">
        <v>141</v>
      </c>
      <c r="D142" s="79">
        <v>13179927</v>
      </c>
      <c r="E142" s="79">
        <v>1419294</v>
      </c>
      <c r="F142" s="81">
        <f t="shared" si="4"/>
        <v>14599221</v>
      </c>
    </row>
    <row r="143" spans="1:6" s="41" customFormat="1" ht="11.5" x14ac:dyDescent="0.25">
      <c r="B143" s="66"/>
      <c r="C143" s="69" t="s">
        <v>221</v>
      </c>
      <c r="D143" s="83">
        <v>11691171</v>
      </c>
      <c r="E143" s="83">
        <v>1490059</v>
      </c>
      <c r="F143" s="83">
        <f t="shared" si="4"/>
        <v>13181230</v>
      </c>
    </row>
    <row r="144" spans="1:6" x14ac:dyDescent="0.3">
      <c r="B144" s="15"/>
      <c r="C144" s="20" t="s">
        <v>145</v>
      </c>
      <c r="D144" s="79">
        <v>10608021</v>
      </c>
      <c r="E144" s="79">
        <v>1120833</v>
      </c>
      <c r="F144" s="81">
        <f t="shared" si="4"/>
        <v>11728854</v>
      </c>
    </row>
    <row r="145" spans="1:6" s="6" customFormat="1" ht="11.5" x14ac:dyDescent="0.25">
      <c r="B145" s="61"/>
      <c r="C145" s="67" t="s">
        <v>319</v>
      </c>
      <c r="D145" s="83">
        <v>6902480</v>
      </c>
      <c r="E145" s="83">
        <v>692822</v>
      </c>
      <c r="F145" s="83">
        <f t="shared" si="4"/>
        <v>7595302</v>
      </c>
    </row>
    <row r="146" spans="1:6" s="6" customFormat="1" ht="11.5" x14ac:dyDescent="0.25">
      <c r="A146" s="73"/>
      <c r="B146" s="61"/>
      <c r="C146" s="67" t="s">
        <v>184</v>
      </c>
      <c r="D146" s="83">
        <v>690155</v>
      </c>
      <c r="E146" s="83">
        <v>-716</v>
      </c>
      <c r="F146" s="83">
        <f t="shared" si="4"/>
        <v>689439</v>
      </c>
    </row>
    <row r="147" spans="1:6" s="22" customFormat="1" ht="14" x14ac:dyDescent="0.3">
      <c r="A147" s="9"/>
      <c r="B147" s="60"/>
      <c r="C147" s="9" t="s">
        <v>109</v>
      </c>
      <c r="D147" s="87">
        <v>212504</v>
      </c>
      <c r="E147" s="87">
        <v>-141302</v>
      </c>
      <c r="F147" s="82">
        <f t="shared" si="4"/>
        <v>71202</v>
      </c>
    </row>
    <row r="148" spans="1:6" s="22" customFormat="1" ht="10.5" x14ac:dyDescent="0.25">
      <c r="B148" s="134"/>
      <c r="D148" s="88"/>
      <c r="E148" s="88"/>
      <c r="F148" s="88"/>
    </row>
    <row r="149" spans="1:6" s="22" customFormat="1" ht="10.5" x14ac:dyDescent="0.25">
      <c r="B149" s="134"/>
      <c r="D149" s="88"/>
      <c r="E149" s="88"/>
      <c r="F149" s="88"/>
    </row>
    <row r="150" spans="1:6" s="22" customFormat="1" ht="10.5" x14ac:dyDescent="0.25">
      <c r="B150" s="134"/>
      <c r="D150" s="88"/>
      <c r="E150" s="88"/>
      <c r="F150" s="88"/>
    </row>
    <row r="151" spans="1:6" s="22" customFormat="1" ht="10.5" x14ac:dyDescent="0.25">
      <c r="B151" s="134"/>
      <c r="D151" s="88"/>
      <c r="E151" s="88"/>
      <c r="F151" s="88"/>
    </row>
    <row r="152" spans="1:6" s="22" customFormat="1" ht="10.5" x14ac:dyDescent="0.25">
      <c r="B152" s="134"/>
      <c r="D152" s="88"/>
      <c r="E152" s="88"/>
      <c r="F152" s="88"/>
    </row>
    <row r="153" spans="1:6" s="11" customFormat="1" ht="15" x14ac:dyDescent="0.3">
      <c r="A153" s="72" t="s">
        <v>43</v>
      </c>
      <c r="B153" s="10" t="s">
        <v>120</v>
      </c>
      <c r="C153" s="11" t="s">
        <v>89</v>
      </c>
      <c r="D153" s="111"/>
      <c r="E153" s="111"/>
      <c r="F153" s="111"/>
    </row>
    <row r="154" spans="1:6" s="5" customFormat="1" ht="14" x14ac:dyDescent="0.3">
      <c r="A154" s="62"/>
      <c r="B154" s="14"/>
      <c r="C154" s="5" t="s">
        <v>73</v>
      </c>
      <c r="D154" s="96">
        <f>SUM(D155:D158)</f>
        <v>20878899</v>
      </c>
      <c r="E154" s="96">
        <f>SUM(E155:E158)</f>
        <v>1897053</v>
      </c>
      <c r="F154" s="96">
        <f>SUM(F155:F158)</f>
        <v>22775952</v>
      </c>
    </row>
    <row r="155" spans="1:6" x14ac:dyDescent="0.3">
      <c r="A155" s="12"/>
      <c r="B155" s="15"/>
      <c r="C155" s="3" t="s">
        <v>144</v>
      </c>
      <c r="D155" s="79">
        <v>12859240</v>
      </c>
      <c r="E155" s="79">
        <v>1272437</v>
      </c>
      <c r="F155" s="81">
        <f>D155+E155</f>
        <v>14131677</v>
      </c>
    </row>
    <row r="156" spans="1:6" s="42" customFormat="1" x14ac:dyDescent="0.3">
      <c r="A156" s="115"/>
      <c r="B156" s="51"/>
      <c r="C156" s="110" t="s">
        <v>223</v>
      </c>
      <c r="D156" s="79">
        <v>6285397</v>
      </c>
      <c r="E156" s="79">
        <v>589616</v>
      </c>
      <c r="F156" s="81">
        <f>D156+E156</f>
        <v>6875013</v>
      </c>
    </row>
    <row r="157" spans="1:6" x14ac:dyDescent="0.3">
      <c r="A157" s="12"/>
      <c r="B157" s="15"/>
      <c r="C157" s="3" t="s">
        <v>142</v>
      </c>
      <c r="D157" s="79">
        <v>1729262</v>
      </c>
      <c r="E157" s="79">
        <v>0</v>
      </c>
      <c r="F157" s="81">
        <f>D157+E157</f>
        <v>1729262</v>
      </c>
    </row>
    <row r="158" spans="1:6" x14ac:dyDescent="0.3">
      <c r="A158" s="12"/>
      <c r="B158" s="15"/>
      <c r="C158" s="3" t="s">
        <v>251</v>
      </c>
      <c r="D158" s="79">
        <v>5000</v>
      </c>
      <c r="E158" s="79">
        <v>35000</v>
      </c>
      <c r="F158" s="81">
        <f>D158+E158</f>
        <v>40000</v>
      </c>
    </row>
    <row r="159" spans="1:6" s="5" customFormat="1" ht="14" x14ac:dyDescent="0.3">
      <c r="A159" s="62"/>
      <c r="B159" s="14"/>
      <c r="C159" s="5" t="s">
        <v>3</v>
      </c>
      <c r="D159" s="96">
        <f>D160+D167</f>
        <v>20878899</v>
      </c>
      <c r="E159" s="96">
        <f>E160+E167</f>
        <v>1897053</v>
      </c>
      <c r="F159" s="96">
        <f>F160+F167</f>
        <v>22775952</v>
      </c>
    </row>
    <row r="160" spans="1:6" s="9" customFormat="1" ht="14" x14ac:dyDescent="0.3">
      <c r="A160" s="63"/>
      <c r="B160" s="60"/>
      <c r="C160" s="9" t="s">
        <v>2</v>
      </c>
      <c r="D160" s="87">
        <f>D161</f>
        <v>20720444</v>
      </c>
      <c r="E160" s="87">
        <f>E161</f>
        <v>1834712</v>
      </c>
      <c r="F160" s="87">
        <f>F161</f>
        <v>22555156</v>
      </c>
    </row>
    <row r="161" spans="1:6" x14ac:dyDescent="0.3">
      <c r="A161" s="12"/>
      <c r="B161" s="15"/>
      <c r="C161" s="3" t="s">
        <v>6</v>
      </c>
      <c r="D161" s="79">
        <v>20720444</v>
      </c>
      <c r="E161" s="79">
        <v>1834712</v>
      </c>
      <c r="F161" s="81">
        <f t="shared" ref="F161:F167" si="5">D161+E161</f>
        <v>22555156</v>
      </c>
    </row>
    <row r="162" spans="1:6" x14ac:dyDescent="0.3">
      <c r="A162" s="12"/>
      <c r="B162" s="15"/>
      <c r="C162" s="20" t="s">
        <v>141</v>
      </c>
      <c r="D162" s="79">
        <v>14908519</v>
      </c>
      <c r="E162" s="79">
        <v>772069</v>
      </c>
      <c r="F162" s="81">
        <f t="shared" si="5"/>
        <v>15680588</v>
      </c>
    </row>
    <row r="163" spans="1:6" s="41" customFormat="1" ht="11.5" x14ac:dyDescent="0.25">
      <c r="A163" s="74"/>
      <c r="B163" s="66"/>
      <c r="C163" s="69" t="s">
        <v>221</v>
      </c>
      <c r="D163" s="83">
        <v>6285397</v>
      </c>
      <c r="E163" s="83">
        <v>589616</v>
      </c>
      <c r="F163" s="83">
        <f t="shared" si="5"/>
        <v>6875013</v>
      </c>
    </row>
    <row r="164" spans="1:6" x14ac:dyDescent="0.3">
      <c r="A164" s="12"/>
      <c r="B164" s="15"/>
      <c r="C164" s="20" t="s">
        <v>145</v>
      </c>
      <c r="D164" s="79">
        <v>12047177</v>
      </c>
      <c r="E164" s="79">
        <v>515791</v>
      </c>
      <c r="F164" s="81">
        <f t="shared" si="5"/>
        <v>12562968</v>
      </c>
    </row>
    <row r="165" spans="1:6" s="6" customFormat="1" ht="11.5" x14ac:dyDescent="0.25">
      <c r="A165" s="73"/>
      <c r="B165" s="61"/>
      <c r="C165" s="67" t="s">
        <v>319</v>
      </c>
      <c r="D165" s="83">
        <v>5069343</v>
      </c>
      <c r="E165" s="83">
        <v>426641</v>
      </c>
      <c r="F165" s="83">
        <f t="shared" si="5"/>
        <v>5495984</v>
      </c>
    </row>
    <row r="166" spans="1:6" s="6" customFormat="1" ht="11.5" x14ac:dyDescent="0.25">
      <c r="A166" s="73"/>
      <c r="B166" s="61"/>
      <c r="C166" s="67" t="s">
        <v>184</v>
      </c>
      <c r="D166" s="83">
        <v>1884587</v>
      </c>
      <c r="E166" s="83">
        <v>-354954</v>
      </c>
      <c r="F166" s="83">
        <f t="shared" si="5"/>
        <v>1529633</v>
      </c>
    </row>
    <row r="167" spans="1:6" s="22" customFormat="1" ht="14" x14ac:dyDescent="0.3">
      <c r="A167" s="9"/>
      <c r="B167" s="60"/>
      <c r="C167" s="9" t="s">
        <v>109</v>
      </c>
      <c r="D167" s="87">
        <v>158455</v>
      </c>
      <c r="E167" s="87">
        <v>62341</v>
      </c>
      <c r="F167" s="82">
        <f t="shared" si="5"/>
        <v>220796</v>
      </c>
    </row>
    <row r="168" spans="1:6" s="75" customFormat="1" ht="10.5" x14ac:dyDescent="0.25">
      <c r="A168" s="92"/>
      <c r="B168" s="77"/>
      <c r="D168" s="85"/>
      <c r="E168" s="85"/>
      <c r="F168" s="85"/>
    </row>
    <row r="169" spans="1:6" s="75" customFormat="1" ht="10.5" x14ac:dyDescent="0.25">
      <c r="A169" s="92"/>
      <c r="B169" s="77"/>
      <c r="D169" s="85"/>
      <c r="E169" s="85"/>
      <c r="F169" s="85"/>
    </row>
    <row r="170" spans="1:6" s="42" customFormat="1" ht="15" x14ac:dyDescent="0.3">
      <c r="A170" s="11" t="s">
        <v>257</v>
      </c>
      <c r="B170" s="10" t="s">
        <v>120</v>
      </c>
      <c r="C170" s="11" t="s">
        <v>259</v>
      </c>
      <c r="D170" s="111"/>
      <c r="E170" s="111"/>
      <c r="F170" s="111"/>
    </row>
    <row r="171" spans="1:6" s="75" customFormat="1" ht="10.5" x14ac:dyDescent="0.25">
      <c r="B171" s="76"/>
      <c r="D171" s="85"/>
      <c r="E171" s="85"/>
      <c r="F171" s="85"/>
    </row>
    <row r="172" spans="1:6" s="42" customFormat="1" ht="14" x14ac:dyDescent="0.3">
      <c r="A172" s="5"/>
      <c r="B172" s="14"/>
      <c r="C172" s="5" t="s">
        <v>73</v>
      </c>
      <c r="D172" s="96">
        <f>SUM(D173:D173)</f>
        <v>1225180</v>
      </c>
      <c r="E172" s="96">
        <f>SUM(E173:E173)</f>
        <v>0</v>
      </c>
      <c r="F172" s="96">
        <f>SUM(F173:F173)</f>
        <v>1225180</v>
      </c>
    </row>
    <row r="173" spans="1:6" x14ac:dyDescent="0.3">
      <c r="A173" s="12"/>
      <c r="B173" s="15"/>
      <c r="C173" s="3" t="s">
        <v>144</v>
      </c>
      <c r="D173" s="79">
        <v>1225180</v>
      </c>
      <c r="E173" s="79">
        <v>0</v>
      </c>
      <c r="F173" s="81">
        <f>D173+E173</f>
        <v>1225180</v>
      </c>
    </row>
    <row r="174" spans="1:6" s="42" customFormat="1" ht="14" x14ac:dyDescent="0.3">
      <c r="A174" s="5"/>
      <c r="B174" s="14"/>
      <c r="C174" s="5" t="s">
        <v>3</v>
      </c>
      <c r="D174" s="96">
        <f>D175+D177</f>
        <v>1225180</v>
      </c>
      <c r="E174" s="96">
        <f>E175+E177</f>
        <v>0</v>
      </c>
      <c r="F174" s="96">
        <f>F175+F177</f>
        <v>1225180</v>
      </c>
    </row>
    <row r="175" spans="1:6" s="42" customFormat="1" ht="14" x14ac:dyDescent="0.3">
      <c r="A175" s="9"/>
      <c r="B175" s="60"/>
      <c r="C175" s="9" t="s">
        <v>2</v>
      </c>
      <c r="D175" s="87">
        <f>D176</f>
        <v>114818</v>
      </c>
      <c r="E175" s="87">
        <f>E176</f>
        <v>629831</v>
      </c>
      <c r="F175" s="87">
        <f>F176</f>
        <v>744649</v>
      </c>
    </row>
    <row r="176" spans="1:6" s="42" customFormat="1" x14ac:dyDescent="0.3">
      <c r="A176" s="3"/>
      <c r="B176" s="15"/>
      <c r="C176" s="3" t="s">
        <v>1</v>
      </c>
      <c r="D176" s="79">
        <v>114818</v>
      </c>
      <c r="E176" s="79">
        <v>629831</v>
      </c>
      <c r="F176" s="81">
        <f>D176+E176</f>
        <v>744649</v>
      </c>
    </row>
    <row r="177" spans="1:6" s="9" customFormat="1" ht="14" x14ac:dyDescent="0.3">
      <c r="C177" s="9" t="s">
        <v>109</v>
      </c>
      <c r="D177" s="87">
        <v>1110362</v>
      </c>
      <c r="E177" s="87">
        <v>-629831</v>
      </c>
      <c r="F177" s="82">
        <f>D177+E177</f>
        <v>480531</v>
      </c>
    </row>
    <row r="178" spans="1:6" s="75" customFormat="1" ht="10.5" x14ac:dyDescent="0.25">
      <c r="A178" s="92"/>
      <c r="B178" s="77"/>
      <c r="D178" s="85"/>
      <c r="E178" s="85"/>
      <c r="F178" s="85"/>
    </row>
    <row r="179" spans="1:6" s="75" customFormat="1" ht="10.5" x14ac:dyDescent="0.25">
      <c r="A179" s="92"/>
      <c r="B179" s="77"/>
      <c r="D179" s="85"/>
      <c r="E179" s="85"/>
      <c r="F179" s="85"/>
    </row>
    <row r="180" spans="1:6" s="22" customFormat="1" ht="15" x14ac:dyDescent="0.3">
      <c r="A180" s="72" t="s">
        <v>55</v>
      </c>
      <c r="B180" s="10" t="s">
        <v>120</v>
      </c>
      <c r="C180" s="11" t="s">
        <v>326</v>
      </c>
      <c r="D180" s="111"/>
      <c r="E180" s="111"/>
      <c r="F180" s="111"/>
    </row>
    <row r="181" spans="1:6" s="22" customFormat="1" ht="15" x14ac:dyDescent="0.3">
      <c r="A181" s="72"/>
      <c r="B181" s="10"/>
      <c r="C181" s="11" t="s">
        <v>325</v>
      </c>
      <c r="D181" s="111"/>
      <c r="E181" s="111"/>
      <c r="F181" s="111"/>
    </row>
    <row r="182" spans="1:6" s="75" customFormat="1" ht="10.5" x14ac:dyDescent="0.25">
      <c r="A182" s="92"/>
      <c r="B182" s="76"/>
      <c r="D182" s="85"/>
      <c r="E182" s="85"/>
      <c r="F182" s="85"/>
    </row>
    <row r="183" spans="1:6" s="22" customFormat="1" ht="14" x14ac:dyDescent="0.3">
      <c r="A183" s="5"/>
      <c r="B183" s="14"/>
      <c r="C183" s="5" t="s">
        <v>73</v>
      </c>
      <c r="D183" s="96">
        <f>SUM(D184:D187)</f>
        <v>4964754</v>
      </c>
      <c r="E183" s="96">
        <f>SUM(E184:E187)</f>
        <v>310161</v>
      </c>
      <c r="F183" s="96">
        <f>SUM(F184:F187)</f>
        <v>5274915</v>
      </c>
    </row>
    <row r="184" spans="1:6" x14ac:dyDescent="0.3">
      <c r="A184" s="12"/>
      <c r="B184" s="15"/>
      <c r="C184" s="3" t="s">
        <v>144</v>
      </c>
      <c r="D184" s="79">
        <v>252276</v>
      </c>
      <c r="E184" s="79">
        <v>-95772</v>
      </c>
      <c r="F184" s="81">
        <f>D184+E184</f>
        <v>156504</v>
      </c>
    </row>
    <row r="185" spans="1:6" x14ac:dyDescent="0.3">
      <c r="A185" s="12"/>
      <c r="B185" s="15"/>
      <c r="C185" s="110" t="s">
        <v>223</v>
      </c>
      <c r="D185" s="79">
        <v>0</v>
      </c>
      <c r="E185" s="79">
        <v>24000</v>
      </c>
      <c r="F185" s="81">
        <f>D185+E185</f>
        <v>24000</v>
      </c>
    </row>
    <row r="186" spans="1:6" x14ac:dyDescent="0.3">
      <c r="A186" s="12"/>
      <c r="B186" s="15"/>
      <c r="C186" s="3" t="s">
        <v>142</v>
      </c>
      <c r="D186" s="79">
        <v>0</v>
      </c>
      <c r="E186" s="79">
        <v>383</v>
      </c>
      <c r="F186" s="81">
        <f>D186+E186</f>
        <v>383</v>
      </c>
    </row>
    <row r="187" spans="1:6" s="22" customFormat="1" x14ac:dyDescent="0.3">
      <c r="A187" s="3"/>
      <c r="B187" s="15"/>
      <c r="C187" s="3" t="s">
        <v>251</v>
      </c>
      <c r="D187" s="79">
        <v>4712478</v>
      </c>
      <c r="E187" s="79">
        <v>381550</v>
      </c>
      <c r="F187" s="81">
        <f>D187+E187</f>
        <v>5094028</v>
      </c>
    </row>
    <row r="188" spans="1:6" s="22" customFormat="1" ht="14" x14ac:dyDescent="0.3">
      <c r="A188" s="5"/>
      <c r="B188" s="14"/>
      <c r="C188" s="5" t="s">
        <v>3</v>
      </c>
      <c r="D188" s="96">
        <f>D189+D196</f>
        <v>4964754</v>
      </c>
      <c r="E188" s="96">
        <f>E189+E196</f>
        <v>310161</v>
      </c>
      <c r="F188" s="96">
        <f>F189+F196</f>
        <v>5274915</v>
      </c>
    </row>
    <row r="189" spans="1:6" s="22" customFormat="1" ht="14" x14ac:dyDescent="0.3">
      <c r="A189" s="9"/>
      <c r="B189" s="60"/>
      <c r="C189" s="9" t="s">
        <v>2</v>
      </c>
      <c r="D189" s="87">
        <f>D190+D193+D194+D195</f>
        <v>4883037</v>
      </c>
      <c r="E189" s="87">
        <f>E190+E193+E194+E195</f>
        <v>127503</v>
      </c>
      <c r="F189" s="87">
        <f>F190+F193+F194+F195</f>
        <v>5010540</v>
      </c>
    </row>
    <row r="190" spans="1:6" s="22" customFormat="1" x14ac:dyDescent="0.3">
      <c r="A190" s="3"/>
      <c r="B190" s="15"/>
      <c r="C190" s="3" t="s">
        <v>6</v>
      </c>
      <c r="D190" s="79">
        <v>650649</v>
      </c>
      <c r="E190" s="79">
        <v>-100770</v>
      </c>
      <c r="F190" s="81">
        <f t="shared" ref="F190:F196" si="6">D190+E190</f>
        <v>549879</v>
      </c>
    </row>
    <row r="191" spans="1:6" s="22" customFormat="1" x14ac:dyDescent="0.3">
      <c r="A191" s="3"/>
      <c r="B191" s="15"/>
      <c r="C191" s="20" t="s">
        <v>141</v>
      </c>
      <c r="D191" s="79">
        <v>138517</v>
      </c>
      <c r="E191" s="79">
        <v>-62784</v>
      </c>
      <c r="F191" s="81">
        <f t="shared" si="6"/>
        <v>75733</v>
      </c>
    </row>
    <row r="192" spans="1:6" s="22" customFormat="1" x14ac:dyDescent="0.3">
      <c r="A192" s="3"/>
      <c r="B192" s="15"/>
      <c r="C192" s="55" t="s">
        <v>145</v>
      </c>
      <c r="D192" s="79">
        <v>111928</v>
      </c>
      <c r="E192" s="79">
        <v>-50553</v>
      </c>
      <c r="F192" s="81">
        <f t="shared" si="6"/>
        <v>61375</v>
      </c>
    </row>
    <row r="193" spans="1:6" s="22" customFormat="1" x14ac:dyDescent="0.3">
      <c r="A193" s="3"/>
      <c r="B193" s="15"/>
      <c r="C193" s="44" t="s">
        <v>110</v>
      </c>
      <c r="D193" s="79">
        <v>383799</v>
      </c>
      <c r="E193" s="79">
        <v>-57770</v>
      </c>
      <c r="F193" s="81">
        <f t="shared" si="6"/>
        <v>326029</v>
      </c>
    </row>
    <row r="194" spans="1:6" s="22" customFormat="1" x14ac:dyDescent="0.3">
      <c r="A194" s="3"/>
      <c r="B194" s="15"/>
      <c r="C194" s="44" t="s">
        <v>113</v>
      </c>
      <c r="D194" s="79">
        <v>35300</v>
      </c>
      <c r="E194" s="79">
        <v>1043</v>
      </c>
      <c r="F194" s="81">
        <f t="shared" si="6"/>
        <v>36343</v>
      </c>
    </row>
    <row r="195" spans="1:6" s="22" customFormat="1" x14ac:dyDescent="0.3">
      <c r="A195" s="3"/>
      <c r="B195" s="15"/>
      <c r="C195" s="3" t="s">
        <v>252</v>
      </c>
      <c r="D195" s="79">
        <v>3813289</v>
      </c>
      <c r="E195" s="79">
        <v>285000</v>
      </c>
      <c r="F195" s="81">
        <f t="shared" si="6"/>
        <v>4098289</v>
      </c>
    </row>
    <row r="196" spans="1:6" s="22" customFormat="1" ht="14" x14ac:dyDescent="0.3">
      <c r="A196" s="9"/>
      <c r="B196" s="60"/>
      <c r="C196" s="9" t="s">
        <v>109</v>
      </c>
      <c r="D196" s="87">
        <v>81717</v>
      </c>
      <c r="E196" s="87">
        <v>182658</v>
      </c>
      <c r="F196" s="82">
        <f t="shared" si="6"/>
        <v>264375</v>
      </c>
    </row>
    <row r="197" spans="1:6" s="75" customFormat="1" ht="10.5" x14ac:dyDescent="0.25">
      <c r="A197" s="92"/>
      <c r="B197" s="77"/>
      <c r="D197" s="85"/>
      <c r="E197" s="85"/>
      <c r="F197" s="85"/>
    </row>
    <row r="198" spans="1:6" s="75" customFormat="1" ht="10.5" x14ac:dyDescent="0.25">
      <c r="A198" s="92"/>
      <c r="B198" s="77"/>
      <c r="D198" s="85"/>
      <c r="E198" s="85"/>
      <c r="F198" s="85"/>
    </row>
    <row r="199" spans="1:6" ht="15" x14ac:dyDescent="0.3">
      <c r="A199" s="72" t="s">
        <v>87</v>
      </c>
      <c r="B199" s="10" t="s">
        <v>120</v>
      </c>
      <c r="C199" s="11" t="s">
        <v>258</v>
      </c>
      <c r="D199" s="111"/>
      <c r="E199" s="111"/>
      <c r="F199" s="111"/>
    </row>
    <row r="200" spans="1:6" s="75" customFormat="1" ht="10.5" x14ac:dyDescent="0.25">
      <c r="A200" s="92"/>
      <c r="B200" s="76"/>
      <c r="D200" s="85"/>
      <c r="E200" s="85"/>
      <c r="F200" s="85"/>
    </row>
    <row r="201" spans="1:6" ht="14" x14ac:dyDescent="0.3">
      <c r="A201" s="62"/>
      <c r="B201" s="14"/>
      <c r="C201" s="5" t="s">
        <v>73</v>
      </c>
      <c r="D201" s="96">
        <f>SUM(D202:D203)</f>
        <v>5387158</v>
      </c>
      <c r="E201" s="96">
        <f>SUM(E202:E203)</f>
        <v>85721</v>
      </c>
      <c r="F201" s="96">
        <f>SUM(F202:F203)</f>
        <v>5472879</v>
      </c>
    </row>
    <row r="202" spans="1:6" x14ac:dyDescent="0.3">
      <c r="A202" s="12"/>
      <c r="B202" s="15"/>
      <c r="C202" s="3" t="s">
        <v>144</v>
      </c>
      <c r="D202" s="79">
        <v>2059542</v>
      </c>
      <c r="E202" s="79">
        <v>0</v>
      </c>
      <c r="F202" s="81">
        <f>D202+E202</f>
        <v>2059542</v>
      </c>
    </row>
    <row r="203" spans="1:6" s="42" customFormat="1" x14ac:dyDescent="0.3">
      <c r="A203" s="115"/>
      <c r="B203" s="51"/>
      <c r="C203" s="110" t="s">
        <v>223</v>
      </c>
      <c r="D203" s="79">
        <v>3327616</v>
      </c>
      <c r="E203" s="79">
        <v>85721</v>
      </c>
      <c r="F203" s="81">
        <f>D203+E203</f>
        <v>3413337</v>
      </c>
    </row>
    <row r="204" spans="1:6" ht="14" x14ac:dyDescent="0.3">
      <c r="A204" s="62"/>
      <c r="B204" s="14"/>
      <c r="C204" s="5" t="s">
        <v>3</v>
      </c>
      <c r="D204" s="96">
        <f t="shared" ref="D204:F205" si="7">D205</f>
        <v>5387158</v>
      </c>
      <c r="E204" s="96">
        <f t="shared" si="7"/>
        <v>85721</v>
      </c>
      <c r="F204" s="96">
        <f t="shared" si="7"/>
        <v>5472879</v>
      </c>
    </row>
    <row r="205" spans="1:6" s="9" customFormat="1" ht="14" x14ac:dyDescent="0.3">
      <c r="A205" s="63"/>
      <c r="B205" s="60"/>
      <c r="C205" s="9" t="s">
        <v>2</v>
      </c>
      <c r="D205" s="87">
        <f t="shared" si="7"/>
        <v>5387158</v>
      </c>
      <c r="E205" s="87">
        <f t="shared" si="7"/>
        <v>85721</v>
      </c>
      <c r="F205" s="87">
        <f t="shared" si="7"/>
        <v>5472879</v>
      </c>
    </row>
    <row r="206" spans="1:6" x14ac:dyDescent="0.3">
      <c r="A206" s="12"/>
      <c r="B206" s="15"/>
      <c r="C206" s="3" t="s">
        <v>6</v>
      </c>
      <c r="D206" s="79">
        <v>5387158</v>
      </c>
      <c r="E206" s="79">
        <v>85721</v>
      </c>
      <c r="F206" s="81">
        <f t="shared" ref="F206:F211" si="8">D206+E206</f>
        <v>5472879</v>
      </c>
    </row>
    <row r="207" spans="1:6" x14ac:dyDescent="0.3">
      <c r="A207" s="12"/>
      <c r="B207" s="15"/>
      <c r="C207" s="54" t="s">
        <v>141</v>
      </c>
      <c r="D207" s="79">
        <v>5387158</v>
      </c>
      <c r="E207" s="79">
        <v>85721</v>
      </c>
      <c r="F207" s="81">
        <f t="shared" si="8"/>
        <v>5472879</v>
      </c>
    </row>
    <row r="208" spans="1:6" x14ac:dyDescent="0.3">
      <c r="A208" s="12"/>
      <c r="B208" s="15"/>
      <c r="C208" s="69" t="s">
        <v>221</v>
      </c>
      <c r="D208" s="83">
        <v>3327616</v>
      </c>
      <c r="E208" s="83">
        <v>85721</v>
      </c>
      <c r="F208" s="83">
        <f t="shared" si="8"/>
        <v>3413337</v>
      </c>
    </row>
    <row r="209" spans="1:6" x14ac:dyDescent="0.3">
      <c r="A209" s="12"/>
      <c r="B209" s="15"/>
      <c r="C209" s="20" t="s">
        <v>145</v>
      </c>
      <c r="D209" s="79">
        <v>4307488</v>
      </c>
      <c r="E209" s="79">
        <v>78794</v>
      </c>
      <c r="F209" s="81">
        <f t="shared" si="8"/>
        <v>4386282</v>
      </c>
    </row>
    <row r="210" spans="1:6" s="6" customFormat="1" ht="11.5" x14ac:dyDescent="0.25">
      <c r="A210" s="73"/>
      <c r="B210" s="61"/>
      <c r="C210" s="67" t="s">
        <v>319</v>
      </c>
      <c r="D210" s="83">
        <v>2681979</v>
      </c>
      <c r="E210" s="83">
        <v>26850</v>
      </c>
      <c r="F210" s="83">
        <f t="shared" si="8"/>
        <v>2708829</v>
      </c>
    </row>
    <row r="211" spans="1:6" x14ac:dyDescent="0.3">
      <c r="A211" s="73"/>
      <c r="B211" s="61"/>
      <c r="C211" s="67" t="s">
        <v>184</v>
      </c>
      <c r="D211" s="83">
        <v>1625509</v>
      </c>
      <c r="E211" s="83">
        <v>51944</v>
      </c>
      <c r="F211" s="83">
        <f t="shared" si="8"/>
        <v>1677453</v>
      </c>
    </row>
    <row r="212" spans="1:6" s="75" customFormat="1" ht="10.5" x14ac:dyDescent="0.25">
      <c r="A212" s="92"/>
      <c r="B212" s="77"/>
      <c r="C212" s="106"/>
      <c r="D212" s="85"/>
      <c r="E212" s="85"/>
      <c r="F212" s="85"/>
    </row>
    <row r="213" spans="1:6" s="75" customFormat="1" ht="10.5" x14ac:dyDescent="0.25">
      <c r="A213" s="92"/>
      <c r="B213" s="77"/>
      <c r="C213" s="106"/>
      <c r="D213" s="85"/>
      <c r="E213" s="85"/>
      <c r="F213" s="85"/>
    </row>
    <row r="214" spans="1:6" ht="15.5" x14ac:dyDescent="0.35">
      <c r="A214" s="11" t="s">
        <v>86</v>
      </c>
      <c r="B214" s="10" t="s">
        <v>119</v>
      </c>
      <c r="C214" s="11" t="s">
        <v>328</v>
      </c>
      <c r="D214" s="90"/>
      <c r="E214" s="90"/>
      <c r="F214" s="90"/>
    </row>
    <row r="215" spans="1:6" ht="15.5" x14ac:dyDescent="0.35">
      <c r="A215" s="11"/>
      <c r="B215" s="10"/>
      <c r="C215" s="11" t="s">
        <v>327</v>
      </c>
      <c r="D215" s="90"/>
      <c r="E215" s="90"/>
      <c r="F215" s="90"/>
    </row>
    <row r="216" spans="1:6" s="75" customFormat="1" ht="10.5" x14ac:dyDescent="0.25">
      <c r="B216" s="76"/>
      <c r="D216" s="85"/>
      <c r="E216" s="85"/>
      <c r="F216" s="85"/>
    </row>
    <row r="217" spans="1:6" ht="14" x14ac:dyDescent="0.3">
      <c r="A217" s="5"/>
      <c r="B217" s="5"/>
      <c r="C217" s="8" t="s">
        <v>73</v>
      </c>
      <c r="D217" s="96">
        <f>D218</f>
        <v>597515</v>
      </c>
      <c r="E217" s="96">
        <f>E218</f>
        <v>0</v>
      </c>
      <c r="F217" s="96">
        <f>F218</f>
        <v>597515</v>
      </c>
    </row>
    <row r="218" spans="1:6" x14ac:dyDescent="0.3">
      <c r="C218" s="3" t="s">
        <v>251</v>
      </c>
      <c r="D218" s="79">
        <v>597515</v>
      </c>
      <c r="F218" s="81">
        <f>D218+E218</f>
        <v>597515</v>
      </c>
    </row>
    <row r="219" spans="1:6" ht="14" x14ac:dyDescent="0.3">
      <c r="A219" s="5"/>
      <c r="B219" s="5"/>
      <c r="C219" s="5" t="s">
        <v>3</v>
      </c>
      <c r="D219" s="96">
        <f t="shared" ref="D219:F220" si="9">D220</f>
        <v>597515</v>
      </c>
      <c r="E219" s="96">
        <f t="shared" si="9"/>
        <v>0</v>
      </c>
      <c r="F219" s="96">
        <f t="shared" si="9"/>
        <v>597515</v>
      </c>
    </row>
    <row r="220" spans="1:6" s="9" customFormat="1" ht="14" x14ac:dyDescent="0.3">
      <c r="C220" s="9" t="s">
        <v>2</v>
      </c>
      <c r="D220" s="87">
        <f t="shared" si="9"/>
        <v>597515</v>
      </c>
      <c r="E220" s="87">
        <f t="shared" si="9"/>
        <v>0</v>
      </c>
      <c r="F220" s="87">
        <f t="shared" si="9"/>
        <v>597515</v>
      </c>
    </row>
    <row r="221" spans="1:6" x14ac:dyDescent="0.3">
      <c r="C221" s="3" t="s">
        <v>6</v>
      </c>
      <c r="D221" s="79">
        <v>597515</v>
      </c>
      <c r="F221" s="81">
        <f>D221+E221</f>
        <v>597515</v>
      </c>
    </row>
    <row r="222" spans="1:6" x14ac:dyDescent="0.3">
      <c r="C222" s="20" t="s">
        <v>141</v>
      </c>
      <c r="D222" s="79">
        <v>140000</v>
      </c>
      <c r="F222" s="81">
        <f>D222+E222</f>
        <v>140000</v>
      </c>
    </row>
    <row r="223" spans="1:6" s="75" customFormat="1" ht="10.5" x14ac:dyDescent="0.25">
      <c r="B223" s="77"/>
      <c r="D223" s="85"/>
      <c r="E223" s="85"/>
      <c r="F223" s="85"/>
    </row>
    <row r="224" spans="1:6" s="75" customFormat="1" ht="10.5" x14ac:dyDescent="0.25">
      <c r="B224" s="77"/>
      <c r="D224" s="85"/>
      <c r="E224" s="85"/>
      <c r="F224" s="85"/>
    </row>
    <row r="225" spans="1:6" s="75" customFormat="1" ht="10.5" x14ac:dyDescent="0.25">
      <c r="B225" s="77"/>
      <c r="D225" s="85"/>
      <c r="E225" s="85"/>
      <c r="F225" s="85"/>
    </row>
    <row r="226" spans="1:6" s="42" customFormat="1" ht="15" x14ac:dyDescent="0.3">
      <c r="A226" s="11" t="s">
        <v>309</v>
      </c>
      <c r="B226" s="68" t="s">
        <v>115</v>
      </c>
      <c r="C226" s="11" t="s">
        <v>322</v>
      </c>
      <c r="D226" s="111"/>
      <c r="E226" s="111"/>
      <c r="F226" s="111"/>
    </row>
    <row r="227" spans="1:6" s="42" customFormat="1" ht="15" x14ac:dyDescent="0.3">
      <c r="A227" s="11"/>
      <c r="B227" s="10"/>
      <c r="C227" s="11" t="s">
        <v>310</v>
      </c>
      <c r="D227" s="111"/>
      <c r="E227" s="111"/>
      <c r="F227" s="111"/>
    </row>
    <row r="228" spans="1:6" s="75" customFormat="1" ht="10.5" x14ac:dyDescent="0.25">
      <c r="B228" s="76"/>
      <c r="D228" s="85"/>
      <c r="E228" s="85"/>
      <c r="F228" s="85"/>
    </row>
    <row r="229" spans="1:6" s="42" customFormat="1" ht="14" x14ac:dyDescent="0.3">
      <c r="A229" s="5"/>
      <c r="B229" s="14"/>
      <c r="C229" s="5" t="s">
        <v>73</v>
      </c>
      <c r="D229" s="96">
        <f>D230</f>
        <v>430000</v>
      </c>
      <c r="E229" s="96">
        <f>E230</f>
        <v>0</v>
      </c>
      <c r="F229" s="96">
        <f>F230</f>
        <v>430000</v>
      </c>
    </row>
    <row r="230" spans="1:6" s="42" customFormat="1" x14ac:dyDescent="0.3">
      <c r="A230" s="3"/>
      <c r="B230" s="17"/>
      <c r="C230" s="3" t="s">
        <v>144</v>
      </c>
      <c r="D230" s="79">
        <v>430000</v>
      </c>
      <c r="E230" s="79"/>
      <c r="F230" s="81">
        <f>D230+E230</f>
        <v>430000</v>
      </c>
    </row>
    <row r="231" spans="1:6" s="42" customFormat="1" ht="14" x14ac:dyDescent="0.3">
      <c r="A231" s="5"/>
      <c r="B231" s="14"/>
      <c r="C231" s="5" t="s">
        <v>3</v>
      </c>
      <c r="D231" s="96">
        <f t="shared" ref="D231:F232" si="10">D232</f>
        <v>430000</v>
      </c>
      <c r="E231" s="96">
        <f t="shared" si="10"/>
        <v>0</v>
      </c>
      <c r="F231" s="96">
        <f t="shared" si="10"/>
        <v>430000</v>
      </c>
    </row>
    <row r="232" spans="1:6" s="42" customFormat="1" ht="14" x14ac:dyDescent="0.3">
      <c r="A232" s="9"/>
      <c r="B232" s="9"/>
      <c r="C232" s="9" t="s">
        <v>2</v>
      </c>
      <c r="D232" s="87">
        <f t="shared" si="10"/>
        <v>430000</v>
      </c>
      <c r="E232" s="87">
        <f t="shared" si="10"/>
        <v>0</v>
      </c>
      <c r="F232" s="87">
        <f t="shared" si="10"/>
        <v>430000</v>
      </c>
    </row>
    <row r="233" spans="1:6" x14ac:dyDescent="0.3">
      <c r="B233" s="17"/>
      <c r="C233" s="3" t="s">
        <v>110</v>
      </c>
      <c r="D233" s="79">
        <v>430000</v>
      </c>
      <c r="F233" s="81">
        <f>D233+E233</f>
        <v>430000</v>
      </c>
    </row>
    <row r="234" spans="1:6" s="75" customFormat="1" ht="10.5" x14ac:dyDescent="0.25">
      <c r="B234" s="77"/>
      <c r="D234" s="85"/>
      <c r="E234" s="85"/>
      <c r="F234" s="85"/>
    </row>
    <row r="235" spans="1:6" s="75" customFormat="1" ht="10.5" x14ac:dyDescent="0.25">
      <c r="B235" s="77"/>
      <c r="D235" s="85"/>
      <c r="E235" s="85"/>
      <c r="F235" s="85"/>
    </row>
    <row r="236" spans="1:6" s="11" customFormat="1" ht="15" x14ac:dyDescent="0.3">
      <c r="A236" s="11" t="s">
        <v>69</v>
      </c>
      <c r="B236" s="10" t="s">
        <v>117</v>
      </c>
      <c r="C236" s="11" t="s">
        <v>13</v>
      </c>
      <c r="D236" s="111"/>
      <c r="E236" s="111"/>
      <c r="F236" s="111"/>
    </row>
    <row r="237" spans="1:6" s="75" customFormat="1" ht="10.5" x14ac:dyDescent="0.25">
      <c r="B237" s="76"/>
      <c r="D237" s="85"/>
      <c r="E237" s="85"/>
      <c r="F237" s="85"/>
    </row>
    <row r="238" spans="1:6" s="5" customFormat="1" ht="14" x14ac:dyDescent="0.3">
      <c r="B238" s="14"/>
      <c r="C238" s="5" t="s">
        <v>73</v>
      </c>
      <c r="D238" s="96">
        <f>D239+D240</f>
        <v>758810</v>
      </c>
      <c r="E238" s="96">
        <f>E239+E240</f>
        <v>-36749</v>
      </c>
      <c r="F238" s="96">
        <f>F239+F240</f>
        <v>722061</v>
      </c>
    </row>
    <row r="239" spans="1:6" x14ac:dyDescent="0.3">
      <c r="B239" s="17"/>
      <c r="C239" s="3" t="s">
        <v>144</v>
      </c>
      <c r="D239" s="79">
        <v>756590</v>
      </c>
      <c r="E239" s="79">
        <v>-34574</v>
      </c>
      <c r="F239" s="81">
        <f>D239+E239</f>
        <v>722016</v>
      </c>
    </row>
    <row r="240" spans="1:6" x14ac:dyDescent="0.3">
      <c r="B240" s="17"/>
      <c r="C240" s="3" t="s">
        <v>142</v>
      </c>
      <c r="D240" s="79">
        <v>2220</v>
      </c>
      <c r="E240" s="79">
        <v>-2175</v>
      </c>
      <c r="F240" s="81">
        <f>D240+E240</f>
        <v>45</v>
      </c>
    </row>
    <row r="241" spans="1:6" s="5" customFormat="1" ht="14" x14ac:dyDescent="0.3">
      <c r="B241" s="14"/>
      <c r="C241" s="5" t="s">
        <v>3</v>
      </c>
      <c r="D241" s="96">
        <f>D242</f>
        <v>758810</v>
      </c>
      <c r="E241" s="96">
        <f>E242</f>
        <v>-36749</v>
      </c>
      <c r="F241" s="96">
        <f>F242</f>
        <v>722061</v>
      </c>
    </row>
    <row r="242" spans="1:6" s="9" customFormat="1" ht="14" x14ac:dyDescent="0.3">
      <c r="C242" s="9" t="s">
        <v>2</v>
      </c>
      <c r="D242" s="87">
        <f>D243+D246+D247</f>
        <v>758810</v>
      </c>
      <c r="E242" s="87">
        <f>E243+E246+E247</f>
        <v>-36749</v>
      </c>
      <c r="F242" s="87">
        <f>F243+F246+F247</f>
        <v>722061</v>
      </c>
    </row>
    <row r="243" spans="1:6" x14ac:dyDescent="0.3">
      <c r="C243" s="3" t="s">
        <v>6</v>
      </c>
      <c r="D243" s="79">
        <v>208580</v>
      </c>
      <c r="E243" s="79">
        <v>-38379</v>
      </c>
      <c r="F243" s="81">
        <f>D243+E243</f>
        <v>170201</v>
      </c>
    </row>
    <row r="244" spans="1:6" x14ac:dyDescent="0.3">
      <c r="C244" s="20" t="s">
        <v>141</v>
      </c>
      <c r="D244" s="79">
        <v>10360</v>
      </c>
      <c r="E244" s="79">
        <v>-4394</v>
      </c>
      <c r="F244" s="81">
        <f>D244+E244</f>
        <v>5966</v>
      </c>
    </row>
    <row r="245" spans="1:6" x14ac:dyDescent="0.3">
      <c r="C245" s="55" t="s">
        <v>145</v>
      </c>
      <c r="D245" s="79">
        <v>8363</v>
      </c>
      <c r="E245" s="79">
        <v>-3028</v>
      </c>
      <c r="F245" s="81">
        <f>D245+E245</f>
        <v>5335</v>
      </c>
    </row>
    <row r="246" spans="1:6" x14ac:dyDescent="0.3">
      <c r="B246" s="17"/>
      <c r="C246" s="3" t="s">
        <v>110</v>
      </c>
      <c r="D246" s="79">
        <v>546030</v>
      </c>
      <c r="E246" s="79">
        <v>30</v>
      </c>
      <c r="F246" s="81">
        <f>D246+E246</f>
        <v>546060</v>
      </c>
    </row>
    <row r="247" spans="1:6" x14ac:dyDescent="0.3">
      <c r="B247" s="17"/>
      <c r="C247" s="44" t="s">
        <v>113</v>
      </c>
      <c r="D247" s="79">
        <v>4200</v>
      </c>
      <c r="E247" s="79">
        <v>1600</v>
      </c>
      <c r="F247" s="81">
        <f>D247+E247</f>
        <v>5800</v>
      </c>
    </row>
    <row r="248" spans="1:6" s="75" customFormat="1" ht="10.5" x14ac:dyDescent="0.25">
      <c r="B248" s="105"/>
      <c r="D248" s="85"/>
      <c r="E248" s="85"/>
      <c r="F248" s="85"/>
    </row>
    <row r="249" spans="1:6" s="75" customFormat="1" ht="10.5" x14ac:dyDescent="0.25">
      <c r="B249" s="105"/>
      <c r="D249" s="85"/>
      <c r="E249" s="85"/>
      <c r="F249" s="85"/>
    </row>
    <row r="250" spans="1:6" s="42" customFormat="1" ht="15" x14ac:dyDescent="0.3">
      <c r="A250" s="11" t="s">
        <v>175</v>
      </c>
      <c r="B250" s="10" t="s">
        <v>51</v>
      </c>
      <c r="C250" s="11" t="s">
        <v>16</v>
      </c>
      <c r="D250" s="111"/>
      <c r="E250" s="111"/>
      <c r="F250" s="111"/>
    </row>
    <row r="251" spans="1:6" s="75" customFormat="1" ht="10.5" x14ac:dyDescent="0.25">
      <c r="A251" s="77"/>
      <c r="B251" s="76"/>
      <c r="D251" s="85"/>
      <c r="E251" s="85"/>
      <c r="F251" s="85"/>
    </row>
    <row r="252" spans="1:6" s="42" customFormat="1" ht="14" x14ac:dyDescent="0.3">
      <c r="A252" s="14"/>
      <c r="B252" s="14"/>
      <c r="C252" s="5" t="s">
        <v>73</v>
      </c>
      <c r="D252" s="96">
        <f>D253+D254</f>
        <v>3715378</v>
      </c>
      <c r="E252" s="96">
        <f>E253+E254</f>
        <v>74043</v>
      </c>
      <c r="F252" s="96">
        <f>F253+F254</f>
        <v>3789421</v>
      </c>
    </row>
    <row r="253" spans="1:6" s="42" customFormat="1" x14ac:dyDescent="0.3">
      <c r="A253" s="15"/>
      <c r="B253" s="15"/>
      <c r="C253" s="3" t="s">
        <v>144</v>
      </c>
      <c r="D253" s="79">
        <v>3685711</v>
      </c>
      <c r="E253" s="79">
        <v>62698</v>
      </c>
      <c r="F253" s="81">
        <f>D253+E253</f>
        <v>3748409</v>
      </c>
    </row>
    <row r="254" spans="1:6" s="42" customFormat="1" x14ac:dyDescent="0.3">
      <c r="A254" s="15"/>
      <c r="B254" s="15"/>
      <c r="C254" s="3" t="s">
        <v>142</v>
      </c>
      <c r="D254" s="79">
        <v>29667</v>
      </c>
      <c r="E254" s="79">
        <v>11345</v>
      </c>
      <c r="F254" s="81">
        <f>D254+E254</f>
        <v>41012</v>
      </c>
    </row>
    <row r="255" spans="1:6" s="42" customFormat="1" ht="14" x14ac:dyDescent="0.3">
      <c r="A255" s="14"/>
      <c r="B255" s="14"/>
      <c r="C255" s="5" t="s">
        <v>3</v>
      </c>
      <c r="D255" s="96">
        <f>D256+D260</f>
        <v>3715378</v>
      </c>
      <c r="E255" s="96">
        <f>E256+E260</f>
        <v>74043</v>
      </c>
      <c r="F255" s="96">
        <f>F256+F260</f>
        <v>3789421</v>
      </c>
    </row>
    <row r="256" spans="1:6" s="42" customFormat="1" ht="14" x14ac:dyDescent="0.3">
      <c r="A256" s="60"/>
      <c r="B256" s="60"/>
      <c r="C256" s="9" t="s">
        <v>2</v>
      </c>
      <c r="D256" s="87">
        <f>D257</f>
        <v>3530077</v>
      </c>
      <c r="E256" s="87">
        <f>E257</f>
        <v>69464</v>
      </c>
      <c r="F256" s="87">
        <f>F257</f>
        <v>3599541</v>
      </c>
    </row>
    <row r="257" spans="1:6" s="42" customFormat="1" x14ac:dyDescent="0.3">
      <c r="A257" s="15"/>
      <c r="B257" s="15"/>
      <c r="C257" s="3" t="s">
        <v>6</v>
      </c>
      <c r="D257" s="79">
        <v>3530077</v>
      </c>
      <c r="E257" s="79">
        <v>69464</v>
      </c>
      <c r="F257" s="81">
        <f>D257+E257</f>
        <v>3599541</v>
      </c>
    </row>
    <row r="258" spans="1:6" s="42" customFormat="1" x14ac:dyDescent="0.3">
      <c r="A258" s="15"/>
      <c r="B258" s="15"/>
      <c r="C258" s="20" t="s">
        <v>141</v>
      </c>
      <c r="D258" s="79">
        <v>2982107</v>
      </c>
      <c r="E258" s="79">
        <v>3850</v>
      </c>
      <c r="F258" s="81">
        <f>D258+E258</f>
        <v>2985957</v>
      </c>
    </row>
    <row r="259" spans="1:6" s="42" customFormat="1" x14ac:dyDescent="0.3">
      <c r="A259" s="15"/>
      <c r="B259" s="15"/>
      <c r="C259" s="55" t="s">
        <v>145</v>
      </c>
      <c r="D259" s="79">
        <v>2399942</v>
      </c>
      <c r="E259" s="79">
        <v>3115</v>
      </c>
      <c r="F259" s="81">
        <f>D259+E259</f>
        <v>2403057</v>
      </c>
    </row>
    <row r="260" spans="1:6" s="42" customFormat="1" ht="14" x14ac:dyDescent="0.3">
      <c r="A260" s="60"/>
      <c r="B260" s="60"/>
      <c r="C260" s="9" t="s">
        <v>109</v>
      </c>
      <c r="D260" s="87">
        <v>185301</v>
      </c>
      <c r="E260" s="87">
        <v>4579</v>
      </c>
      <c r="F260" s="82">
        <f>D260+E260</f>
        <v>189880</v>
      </c>
    </row>
    <row r="261" spans="1:6" s="75" customFormat="1" ht="10.5" x14ac:dyDescent="0.25">
      <c r="D261" s="85"/>
      <c r="E261" s="85"/>
      <c r="F261" s="85"/>
    </row>
    <row r="262" spans="1:6" s="42" customFormat="1" ht="15" x14ac:dyDescent="0.3">
      <c r="A262" s="11" t="s">
        <v>140</v>
      </c>
      <c r="B262" s="10" t="s">
        <v>272</v>
      </c>
      <c r="C262" s="11" t="s">
        <v>220</v>
      </c>
      <c r="D262" s="111"/>
      <c r="E262" s="111"/>
      <c r="F262" s="111"/>
    </row>
    <row r="263" spans="1:6" s="75" customFormat="1" ht="11.5" x14ac:dyDescent="0.25">
      <c r="B263" s="117" t="s">
        <v>273</v>
      </c>
      <c r="D263" s="85"/>
      <c r="E263" s="85"/>
      <c r="F263" s="85"/>
    </row>
    <row r="264" spans="1:6" s="42" customFormat="1" ht="14" x14ac:dyDescent="0.3">
      <c r="A264" s="5"/>
      <c r="B264" s="14"/>
      <c r="C264" s="5" t="s">
        <v>73</v>
      </c>
      <c r="D264" s="96">
        <f>SUM(D265:D266)</f>
        <v>2113443</v>
      </c>
      <c r="E264" s="96">
        <f>SUM(E265:E266)</f>
        <v>1097040</v>
      </c>
      <c r="F264" s="96">
        <f>SUM(F265:F266)</f>
        <v>3210483</v>
      </c>
    </row>
    <row r="265" spans="1:6" x14ac:dyDescent="0.3">
      <c r="A265" s="12"/>
      <c r="B265" s="15"/>
      <c r="C265" s="3" t="s">
        <v>144</v>
      </c>
      <c r="D265" s="79">
        <v>659483</v>
      </c>
      <c r="E265" s="79">
        <v>0</v>
      </c>
      <c r="F265" s="81">
        <f>D265+E265</f>
        <v>659483</v>
      </c>
    </row>
    <row r="266" spans="1:6" s="42" customFormat="1" x14ac:dyDescent="0.3">
      <c r="A266" s="115"/>
      <c r="B266" s="51"/>
      <c r="C266" s="110" t="s">
        <v>223</v>
      </c>
      <c r="D266" s="79">
        <v>1453960</v>
      </c>
      <c r="E266" s="79">
        <v>1097040</v>
      </c>
      <c r="F266" s="81">
        <f>D266+E266</f>
        <v>2551000</v>
      </c>
    </row>
    <row r="267" spans="1:6" s="42" customFormat="1" ht="14" x14ac:dyDescent="0.3">
      <c r="A267" s="5"/>
      <c r="B267" s="14"/>
      <c r="C267" s="5" t="s">
        <v>3</v>
      </c>
      <c r="D267" s="96">
        <f>D270+D268</f>
        <v>2113443</v>
      </c>
      <c r="E267" s="96">
        <f>E270+E268</f>
        <v>1097040</v>
      </c>
      <c r="F267" s="96">
        <f>F270+F268</f>
        <v>3210483</v>
      </c>
    </row>
    <row r="268" spans="1:6" s="42" customFormat="1" ht="14" x14ac:dyDescent="0.3">
      <c r="A268" s="9"/>
      <c r="B268" s="9"/>
      <c r="C268" s="9" t="s">
        <v>2</v>
      </c>
      <c r="D268" s="87">
        <f>D269</f>
        <v>1213367</v>
      </c>
      <c r="E268" s="87">
        <f>E269</f>
        <v>1083867</v>
      </c>
      <c r="F268" s="87">
        <f>F269</f>
        <v>2297234</v>
      </c>
    </row>
    <row r="269" spans="1:6" s="42" customFormat="1" x14ac:dyDescent="0.3">
      <c r="A269" s="3"/>
      <c r="B269" s="3"/>
      <c r="C269" s="3" t="s">
        <v>1</v>
      </c>
      <c r="D269" s="79">
        <v>1213367</v>
      </c>
      <c r="E269" s="79">
        <v>1083867</v>
      </c>
      <c r="F269" s="81">
        <f>D269+E269</f>
        <v>2297234</v>
      </c>
    </row>
    <row r="270" spans="1:6" s="22" customFormat="1" ht="14" x14ac:dyDescent="0.3">
      <c r="A270" s="9"/>
      <c r="B270" s="60"/>
      <c r="C270" s="9" t="s">
        <v>109</v>
      </c>
      <c r="D270" s="87">
        <v>900076</v>
      </c>
      <c r="E270" s="87">
        <v>13173</v>
      </c>
      <c r="F270" s="82">
        <f>D270+E270</f>
        <v>913249</v>
      </c>
    </row>
    <row r="271" spans="1:6" s="75" customFormat="1" ht="10.5" x14ac:dyDescent="0.25">
      <c r="D271" s="85"/>
      <c r="E271" s="85"/>
      <c r="F271" s="85"/>
    </row>
    <row r="272" spans="1:6" s="42" customFormat="1" ht="15" x14ac:dyDescent="0.3">
      <c r="A272" s="11" t="s">
        <v>147</v>
      </c>
      <c r="B272" s="10" t="s">
        <v>117</v>
      </c>
      <c r="C272" s="11" t="s">
        <v>148</v>
      </c>
      <c r="D272" s="111"/>
      <c r="E272" s="111"/>
      <c r="F272" s="111"/>
    </row>
    <row r="273" spans="1:6" s="42" customFormat="1" ht="15" x14ac:dyDescent="0.3">
      <c r="A273" s="11"/>
      <c r="B273" s="10"/>
      <c r="C273" s="11" t="s">
        <v>149</v>
      </c>
      <c r="D273" s="111"/>
      <c r="E273" s="111"/>
      <c r="F273" s="111"/>
    </row>
    <row r="274" spans="1:6" s="75" customFormat="1" ht="10.5" x14ac:dyDescent="0.25">
      <c r="B274" s="76"/>
      <c r="D274" s="85"/>
      <c r="E274" s="85"/>
      <c r="F274" s="85"/>
    </row>
    <row r="275" spans="1:6" s="42" customFormat="1" ht="14" x14ac:dyDescent="0.3">
      <c r="A275" s="5"/>
      <c r="B275" s="14"/>
      <c r="C275" s="5" t="s">
        <v>73</v>
      </c>
      <c r="D275" s="96">
        <f>D276</f>
        <v>41408</v>
      </c>
      <c r="E275" s="96">
        <f>E276</f>
        <v>0</v>
      </c>
      <c r="F275" s="96">
        <f>F276</f>
        <v>41408</v>
      </c>
    </row>
    <row r="276" spans="1:6" s="42" customFormat="1" x14ac:dyDescent="0.3">
      <c r="A276" s="3"/>
      <c r="B276" s="17"/>
      <c r="C276" s="3" t="s">
        <v>144</v>
      </c>
      <c r="D276" s="79">
        <v>41408</v>
      </c>
      <c r="E276" s="79"/>
      <c r="F276" s="81">
        <f>D276+E276</f>
        <v>41408</v>
      </c>
    </row>
    <row r="277" spans="1:6" s="42" customFormat="1" ht="14" x14ac:dyDescent="0.3">
      <c r="A277" s="5"/>
      <c r="B277" s="14"/>
      <c r="C277" s="5" t="s">
        <v>3</v>
      </c>
      <c r="D277" s="96">
        <f t="shared" ref="D277:F278" si="11">D278</f>
        <v>41408</v>
      </c>
      <c r="E277" s="96">
        <f t="shared" si="11"/>
        <v>0</v>
      </c>
      <c r="F277" s="96">
        <f t="shared" si="11"/>
        <v>41408</v>
      </c>
    </row>
    <row r="278" spans="1:6" s="42" customFormat="1" ht="14" x14ac:dyDescent="0.3">
      <c r="A278" s="9"/>
      <c r="B278" s="9"/>
      <c r="C278" s="9" t="s">
        <v>2</v>
      </c>
      <c r="D278" s="87">
        <f t="shared" si="11"/>
        <v>41408</v>
      </c>
      <c r="E278" s="87">
        <f t="shared" si="11"/>
        <v>0</v>
      </c>
      <c r="F278" s="87">
        <f t="shared" si="11"/>
        <v>41408</v>
      </c>
    </row>
    <row r="279" spans="1:6" s="42" customFormat="1" x14ac:dyDescent="0.3">
      <c r="C279" s="42" t="s">
        <v>113</v>
      </c>
      <c r="D279" s="79">
        <v>41408</v>
      </c>
      <c r="E279" s="79"/>
      <c r="F279" s="81">
        <f>D279+E279</f>
        <v>41408</v>
      </c>
    </row>
    <row r="280" spans="1:6" s="75" customFormat="1" ht="10.5" x14ac:dyDescent="0.25">
      <c r="D280" s="85"/>
      <c r="E280" s="85"/>
      <c r="F280" s="85"/>
    </row>
    <row r="281" spans="1:6" ht="15" x14ac:dyDescent="0.3">
      <c r="A281" s="11" t="s">
        <v>183</v>
      </c>
      <c r="B281" s="10" t="s">
        <v>52</v>
      </c>
      <c r="C281" s="11" t="s">
        <v>17</v>
      </c>
      <c r="D281" s="111"/>
      <c r="E281" s="111"/>
      <c r="F281" s="111"/>
    </row>
    <row r="282" spans="1:6" s="75" customFormat="1" ht="10.5" x14ac:dyDescent="0.25">
      <c r="A282" s="77"/>
      <c r="B282" s="76"/>
      <c r="D282" s="85"/>
      <c r="E282" s="85"/>
      <c r="F282" s="85"/>
    </row>
    <row r="283" spans="1:6" ht="14" x14ac:dyDescent="0.3">
      <c r="A283" s="14"/>
      <c r="B283" s="14"/>
      <c r="C283" s="5" t="s">
        <v>73</v>
      </c>
      <c r="D283" s="96">
        <f>SUM(D284:D286)</f>
        <v>8690522</v>
      </c>
      <c r="E283" s="96">
        <f>SUM(E284:E286)</f>
        <v>615004</v>
      </c>
      <c r="F283" s="96">
        <f>SUM(F284:F286)</f>
        <v>9305526</v>
      </c>
    </row>
    <row r="284" spans="1:6" x14ac:dyDescent="0.3">
      <c r="A284" s="15"/>
      <c r="B284" s="15"/>
      <c r="C284" s="3" t="s">
        <v>144</v>
      </c>
      <c r="D284" s="79">
        <v>7190679</v>
      </c>
      <c r="E284" s="79">
        <v>700004</v>
      </c>
      <c r="F284" s="81">
        <f>D284+E284</f>
        <v>7890683</v>
      </c>
    </row>
    <row r="285" spans="1:6" s="42" customFormat="1" x14ac:dyDescent="0.3">
      <c r="A285" s="115"/>
      <c r="B285" s="51"/>
      <c r="C285" s="110" t="s">
        <v>223</v>
      </c>
      <c r="D285" s="79">
        <v>30000</v>
      </c>
      <c r="E285" s="79">
        <v>0</v>
      </c>
      <c r="F285" s="81">
        <f>D285+E285</f>
        <v>30000</v>
      </c>
    </row>
    <row r="286" spans="1:6" x14ac:dyDescent="0.3">
      <c r="A286" s="15"/>
      <c r="B286" s="15"/>
      <c r="C286" s="3" t="s">
        <v>142</v>
      </c>
      <c r="D286" s="79">
        <v>1469843</v>
      </c>
      <c r="E286" s="79">
        <v>-85000</v>
      </c>
      <c r="F286" s="81">
        <f>D286+E286</f>
        <v>1384843</v>
      </c>
    </row>
    <row r="287" spans="1:6" ht="14" x14ac:dyDescent="0.3">
      <c r="A287" s="14"/>
      <c r="B287" s="14"/>
      <c r="C287" s="5" t="s">
        <v>3</v>
      </c>
      <c r="D287" s="96">
        <f>D288+D295</f>
        <v>8690522</v>
      </c>
      <c r="E287" s="96">
        <f>E288+E295</f>
        <v>615004</v>
      </c>
      <c r="F287" s="96">
        <f>F288+F295</f>
        <v>9305526</v>
      </c>
    </row>
    <row r="288" spans="1:6" ht="14" x14ac:dyDescent="0.3">
      <c r="A288" s="60"/>
      <c r="B288" s="60"/>
      <c r="C288" s="9" t="s">
        <v>2</v>
      </c>
      <c r="D288" s="87">
        <f>D289+D293+D294</f>
        <v>7754514</v>
      </c>
      <c r="E288" s="87">
        <f>E289+E293+E294</f>
        <v>646154</v>
      </c>
      <c r="F288" s="87">
        <f>F289+F293+F294</f>
        <v>8400668</v>
      </c>
    </row>
    <row r="289" spans="1:6" x14ac:dyDescent="0.3">
      <c r="A289" s="15"/>
      <c r="B289" s="15"/>
      <c r="C289" s="3" t="s">
        <v>6</v>
      </c>
      <c r="D289" s="79">
        <v>7677514</v>
      </c>
      <c r="E289" s="79">
        <v>650029</v>
      </c>
      <c r="F289" s="81">
        <f t="shared" ref="F289:F295" si="12">D289+E289</f>
        <v>8327543</v>
      </c>
    </row>
    <row r="290" spans="1:6" x14ac:dyDescent="0.3">
      <c r="A290" s="15"/>
      <c r="B290" s="15"/>
      <c r="C290" s="20" t="s">
        <v>141</v>
      </c>
      <c r="D290" s="79">
        <v>4890259</v>
      </c>
      <c r="E290" s="79">
        <v>217536</v>
      </c>
      <c r="F290" s="81">
        <f t="shared" si="12"/>
        <v>5107795</v>
      </c>
    </row>
    <row r="291" spans="1:6" s="41" customFormat="1" ht="11.5" x14ac:dyDescent="0.25">
      <c r="A291" s="74"/>
      <c r="B291" s="66"/>
      <c r="C291" s="69" t="s">
        <v>221</v>
      </c>
      <c r="D291" s="83">
        <v>14700</v>
      </c>
      <c r="E291" s="83">
        <v>0</v>
      </c>
      <c r="F291" s="83">
        <f t="shared" si="12"/>
        <v>14700</v>
      </c>
    </row>
    <row r="292" spans="1:6" x14ac:dyDescent="0.3">
      <c r="A292" s="15"/>
      <c r="B292" s="15"/>
      <c r="C292" s="55" t="s">
        <v>145</v>
      </c>
      <c r="D292" s="79">
        <v>4004729</v>
      </c>
      <c r="E292" s="79">
        <v>122654</v>
      </c>
      <c r="F292" s="81">
        <f t="shared" si="12"/>
        <v>4127383</v>
      </c>
    </row>
    <row r="293" spans="1:6" x14ac:dyDescent="0.3">
      <c r="A293" s="15"/>
      <c r="B293" s="15"/>
      <c r="C293" s="44" t="s">
        <v>110</v>
      </c>
      <c r="D293" s="79">
        <v>70000</v>
      </c>
      <c r="E293" s="79">
        <v>0</v>
      </c>
      <c r="F293" s="81">
        <f t="shared" si="12"/>
        <v>70000</v>
      </c>
    </row>
    <row r="294" spans="1:6" s="42" customFormat="1" x14ac:dyDescent="0.3">
      <c r="C294" s="42" t="s">
        <v>113</v>
      </c>
      <c r="D294" s="81">
        <v>7000</v>
      </c>
      <c r="E294" s="81">
        <v>-3875</v>
      </c>
      <c r="F294" s="81">
        <f t="shared" si="12"/>
        <v>3125</v>
      </c>
    </row>
    <row r="295" spans="1:6" s="9" customFormat="1" ht="14" x14ac:dyDescent="0.3">
      <c r="C295" s="9" t="s">
        <v>109</v>
      </c>
      <c r="D295" s="87">
        <v>936008</v>
      </c>
      <c r="E295" s="87">
        <v>-31150</v>
      </c>
      <c r="F295" s="82">
        <f t="shared" si="12"/>
        <v>904858</v>
      </c>
    </row>
    <row r="296" spans="1:6" s="75" customFormat="1" ht="10.5" x14ac:dyDescent="0.25">
      <c r="A296" s="77"/>
      <c r="B296" s="77"/>
      <c r="D296" s="85"/>
      <c r="E296" s="85"/>
      <c r="F296" s="85"/>
    </row>
    <row r="297" spans="1:6" s="75" customFormat="1" ht="10.5" x14ac:dyDescent="0.25">
      <c r="A297" s="77"/>
      <c r="B297" s="77"/>
      <c r="D297" s="85"/>
      <c r="E297" s="85"/>
      <c r="F297" s="85"/>
    </row>
    <row r="298" spans="1:6" ht="15" x14ac:dyDescent="0.3">
      <c r="A298" s="11" t="s">
        <v>146</v>
      </c>
      <c r="B298" s="10" t="s">
        <v>117</v>
      </c>
      <c r="C298" s="11" t="s">
        <v>217</v>
      </c>
      <c r="D298" s="111"/>
      <c r="E298" s="111"/>
      <c r="F298" s="111"/>
    </row>
    <row r="299" spans="1:6" ht="15" x14ac:dyDescent="0.3">
      <c r="A299" s="11"/>
      <c r="B299" s="10"/>
      <c r="C299" s="11" t="s">
        <v>215</v>
      </c>
      <c r="D299" s="111"/>
      <c r="E299" s="111"/>
      <c r="F299" s="111"/>
    </row>
    <row r="300" spans="1:6" s="75" customFormat="1" ht="10.5" x14ac:dyDescent="0.25">
      <c r="B300" s="76"/>
      <c r="D300" s="85"/>
      <c r="E300" s="85"/>
      <c r="F300" s="85"/>
    </row>
    <row r="301" spans="1:6" ht="14" x14ac:dyDescent="0.3">
      <c r="A301" s="5"/>
      <c r="B301" s="14"/>
      <c r="C301" s="5" t="s">
        <v>73</v>
      </c>
      <c r="D301" s="96">
        <f>D302+D303</f>
        <v>868005</v>
      </c>
      <c r="E301" s="96">
        <f>E302+E303</f>
        <v>-230440</v>
      </c>
      <c r="F301" s="96">
        <f>F302+F303</f>
        <v>637565</v>
      </c>
    </row>
    <row r="302" spans="1:6" s="9" customFormat="1" ht="14" x14ac:dyDescent="0.3">
      <c r="A302" s="3"/>
      <c r="B302" s="17"/>
      <c r="C302" s="3" t="s">
        <v>144</v>
      </c>
      <c r="D302" s="79">
        <v>868005</v>
      </c>
      <c r="E302" s="79">
        <v>-235203</v>
      </c>
      <c r="F302" s="81">
        <f>D302+E302</f>
        <v>632802</v>
      </c>
    </row>
    <row r="303" spans="1:6" s="9" customFormat="1" ht="14" x14ac:dyDescent="0.3">
      <c r="A303" s="3"/>
      <c r="B303" s="17"/>
      <c r="C303" s="3" t="s">
        <v>142</v>
      </c>
      <c r="D303" s="79">
        <v>0</v>
      </c>
      <c r="E303" s="79">
        <v>4763</v>
      </c>
      <c r="F303" s="81">
        <f>D303+E303</f>
        <v>4763</v>
      </c>
    </row>
    <row r="304" spans="1:6" ht="14" x14ac:dyDescent="0.3">
      <c r="A304" s="5"/>
      <c r="B304" s="14"/>
      <c r="C304" s="5" t="s">
        <v>3</v>
      </c>
      <c r="D304" s="96">
        <f>D305</f>
        <v>868005</v>
      </c>
      <c r="E304" s="96">
        <f>E305</f>
        <v>-230440</v>
      </c>
      <c r="F304" s="96">
        <f>F305</f>
        <v>637565</v>
      </c>
    </row>
    <row r="305" spans="1:6" ht="14" x14ac:dyDescent="0.3">
      <c r="A305" s="9"/>
      <c r="B305" s="14"/>
      <c r="C305" s="9" t="s">
        <v>2</v>
      </c>
      <c r="D305" s="87">
        <f>D307+D306</f>
        <v>868005</v>
      </c>
      <c r="E305" s="87">
        <f>E307+E306</f>
        <v>-230440</v>
      </c>
      <c r="F305" s="87">
        <f>F307+F306</f>
        <v>637565</v>
      </c>
    </row>
    <row r="306" spans="1:6" x14ac:dyDescent="0.3">
      <c r="A306" s="15"/>
      <c r="B306" s="15"/>
      <c r="C306" s="3" t="s">
        <v>1</v>
      </c>
      <c r="D306" s="79">
        <v>0</v>
      </c>
      <c r="E306" s="79">
        <v>70000</v>
      </c>
      <c r="F306" s="81">
        <f>D306+E306</f>
        <v>70000</v>
      </c>
    </row>
    <row r="307" spans="1:6" s="9" customFormat="1" ht="14" x14ac:dyDescent="0.3">
      <c r="A307" s="3"/>
      <c r="B307" s="17"/>
      <c r="C307" s="3" t="s">
        <v>110</v>
      </c>
      <c r="D307" s="79">
        <v>868005</v>
      </c>
      <c r="E307" s="79">
        <v>-300440</v>
      </c>
      <c r="F307" s="81">
        <f>D307+E307</f>
        <v>567565</v>
      </c>
    </row>
    <row r="308" spans="1:6" s="75" customFormat="1" ht="10.5" x14ac:dyDescent="0.25">
      <c r="D308" s="85"/>
      <c r="E308" s="85"/>
      <c r="F308" s="85"/>
    </row>
    <row r="309" spans="1:6" ht="15" x14ac:dyDescent="0.3">
      <c r="A309" s="11" t="s">
        <v>176</v>
      </c>
      <c r="B309" s="68" t="s">
        <v>115</v>
      </c>
      <c r="C309" s="119" t="s">
        <v>18</v>
      </c>
      <c r="D309" s="111"/>
      <c r="E309" s="111"/>
      <c r="F309" s="111"/>
    </row>
    <row r="310" spans="1:6" s="75" customFormat="1" ht="10.5" x14ac:dyDescent="0.25">
      <c r="A310" s="77"/>
      <c r="B310" s="76"/>
      <c r="D310" s="85"/>
      <c r="E310" s="85"/>
      <c r="F310" s="85"/>
    </row>
    <row r="311" spans="1:6" ht="14" x14ac:dyDescent="0.3">
      <c r="A311" s="14"/>
      <c r="B311" s="14"/>
      <c r="C311" s="5" t="s">
        <v>73</v>
      </c>
      <c r="D311" s="96">
        <f>D312+D313</f>
        <v>1320289</v>
      </c>
      <c r="E311" s="96">
        <f>E312+E313</f>
        <v>687707</v>
      </c>
      <c r="F311" s="96">
        <f>F312+F313</f>
        <v>2007996</v>
      </c>
    </row>
    <row r="312" spans="1:6" x14ac:dyDescent="0.3">
      <c r="A312" s="15"/>
      <c r="B312" s="15"/>
      <c r="C312" s="3" t="s">
        <v>144</v>
      </c>
      <c r="D312" s="79">
        <v>1320289</v>
      </c>
      <c r="E312" s="79">
        <v>687370</v>
      </c>
      <c r="F312" s="81">
        <f>D312+E312</f>
        <v>2007659</v>
      </c>
    </row>
    <row r="313" spans="1:6" x14ac:dyDescent="0.3">
      <c r="A313" s="15"/>
      <c r="B313" s="15"/>
      <c r="C313" s="3" t="s">
        <v>142</v>
      </c>
      <c r="D313" s="79">
        <v>0</v>
      </c>
      <c r="E313" s="79">
        <v>337</v>
      </c>
      <c r="F313" s="81">
        <f>D313+E313</f>
        <v>337</v>
      </c>
    </row>
    <row r="314" spans="1:6" ht="14" x14ac:dyDescent="0.3">
      <c r="A314" s="14"/>
      <c r="B314" s="14"/>
      <c r="C314" s="5" t="s">
        <v>3</v>
      </c>
      <c r="D314" s="96">
        <f>D315</f>
        <v>1320289</v>
      </c>
      <c r="E314" s="96">
        <f>E315</f>
        <v>687707</v>
      </c>
      <c r="F314" s="96">
        <f>F315</f>
        <v>2007996</v>
      </c>
    </row>
    <row r="315" spans="1:6" ht="14" x14ac:dyDescent="0.3">
      <c r="A315" s="60"/>
      <c r="B315" s="60"/>
      <c r="C315" s="9" t="s">
        <v>2</v>
      </c>
      <c r="D315" s="87">
        <f>D316+D319+D320+D321</f>
        <v>1320289</v>
      </c>
      <c r="E315" s="87">
        <f>E316+E319+E320+E321</f>
        <v>687707</v>
      </c>
      <c r="F315" s="87">
        <f>F316+F319+F320+F321</f>
        <v>2007996</v>
      </c>
    </row>
    <row r="316" spans="1:6" x14ac:dyDescent="0.3">
      <c r="A316" s="15"/>
      <c r="B316" s="15"/>
      <c r="C316" s="3" t="s">
        <v>6</v>
      </c>
      <c r="D316" s="79">
        <v>310289</v>
      </c>
      <c r="E316" s="79">
        <v>1183014</v>
      </c>
      <c r="F316" s="81">
        <f t="shared" ref="F316:F321" si="13">D316+E316</f>
        <v>1493303</v>
      </c>
    </row>
    <row r="317" spans="1:6" x14ac:dyDescent="0.3">
      <c r="A317" s="15"/>
      <c r="B317" s="15"/>
      <c r="C317" s="20" t="s">
        <v>141</v>
      </c>
      <c r="D317" s="79">
        <v>51581</v>
      </c>
      <c r="E317" s="79">
        <v>31662</v>
      </c>
      <c r="F317" s="81">
        <f t="shared" si="13"/>
        <v>83243</v>
      </c>
    </row>
    <row r="318" spans="1:6" x14ac:dyDescent="0.3">
      <c r="A318" s="15"/>
      <c r="B318" s="15"/>
      <c r="C318" s="55" t="s">
        <v>145</v>
      </c>
      <c r="D318" s="79">
        <v>48840</v>
      </c>
      <c r="E318" s="79">
        <v>24270</v>
      </c>
      <c r="F318" s="81">
        <f t="shared" si="13"/>
        <v>73110</v>
      </c>
    </row>
    <row r="319" spans="1:6" x14ac:dyDescent="0.3">
      <c r="A319" s="15"/>
      <c r="B319" s="15"/>
      <c r="C319" s="44" t="s">
        <v>110</v>
      </c>
      <c r="D319" s="79">
        <v>965000</v>
      </c>
      <c r="E319" s="79">
        <v>-455307</v>
      </c>
      <c r="F319" s="81">
        <f t="shared" si="13"/>
        <v>509693</v>
      </c>
    </row>
    <row r="320" spans="1:6" x14ac:dyDescent="0.3">
      <c r="A320" s="15"/>
      <c r="B320" s="15"/>
      <c r="C320" s="3" t="s">
        <v>113</v>
      </c>
      <c r="D320" s="79">
        <v>5000</v>
      </c>
      <c r="E320" s="79">
        <v>0</v>
      </c>
      <c r="F320" s="81">
        <f t="shared" si="13"/>
        <v>5000</v>
      </c>
    </row>
    <row r="321" spans="1:6" x14ac:dyDescent="0.3">
      <c r="C321" s="3" t="s">
        <v>252</v>
      </c>
      <c r="D321" s="79">
        <v>40000</v>
      </c>
      <c r="E321" s="79">
        <v>-40000</v>
      </c>
      <c r="F321" s="81">
        <f t="shared" si="13"/>
        <v>0</v>
      </c>
    </row>
    <row r="322" spans="1:6" s="75" customFormat="1" ht="10.5" x14ac:dyDescent="0.25">
      <c r="A322" s="77"/>
      <c r="B322" s="77"/>
      <c r="D322" s="85"/>
      <c r="E322" s="85"/>
      <c r="F322" s="85"/>
    </row>
    <row r="323" spans="1:6" s="75" customFormat="1" ht="10.5" x14ac:dyDescent="0.25">
      <c r="A323" s="77"/>
      <c r="B323" s="77"/>
      <c r="D323" s="85"/>
      <c r="E323" s="85"/>
      <c r="F323" s="85"/>
    </row>
    <row r="324" spans="1:6" ht="15" x14ac:dyDescent="0.3">
      <c r="A324" s="11" t="s">
        <v>177</v>
      </c>
      <c r="B324" s="10" t="s">
        <v>115</v>
      </c>
      <c r="C324" s="11" t="s">
        <v>250</v>
      </c>
      <c r="D324" s="111"/>
      <c r="E324" s="111"/>
      <c r="F324" s="111"/>
    </row>
    <row r="325" spans="1:6" s="75" customFormat="1" ht="10.5" x14ac:dyDescent="0.25">
      <c r="A325" s="77"/>
      <c r="B325" s="76"/>
      <c r="D325" s="85"/>
      <c r="E325" s="85"/>
      <c r="F325" s="85"/>
    </row>
    <row r="326" spans="1:6" ht="14" x14ac:dyDescent="0.3">
      <c r="A326" s="14"/>
      <c r="B326" s="14"/>
      <c r="C326" s="5" t="s">
        <v>73</v>
      </c>
      <c r="D326" s="96">
        <f>D327+D328</f>
        <v>2714056</v>
      </c>
      <c r="E326" s="96">
        <f>E327+E328</f>
        <v>-36000</v>
      </c>
      <c r="F326" s="96">
        <f>F327+F328</f>
        <v>2678056</v>
      </c>
    </row>
    <row r="327" spans="1:6" x14ac:dyDescent="0.3">
      <c r="A327" s="15"/>
      <c r="B327" s="15"/>
      <c r="C327" s="3" t="s">
        <v>144</v>
      </c>
      <c r="D327" s="79">
        <v>2607946</v>
      </c>
      <c r="E327" s="79">
        <v>-36000</v>
      </c>
      <c r="F327" s="81">
        <f>D327+E327</f>
        <v>2571946</v>
      </c>
    </row>
    <row r="328" spans="1:6" x14ac:dyDescent="0.3">
      <c r="A328" s="15"/>
      <c r="B328" s="15"/>
      <c r="C328" s="110" t="s">
        <v>223</v>
      </c>
      <c r="D328" s="79">
        <v>106110</v>
      </c>
      <c r="E328" s="79">
        <v>0</v>
      </c>
      <c r="F328" s="81">
        <f>D328+E328</f>
        <v>106110</v>
      </c>
    </row>
    <row r="329" spans="1:6" ht="14" x14ac:dyDescent="0.3">
      <c r="A329" s="14"/>
      <c r="B329" s="14"/>
      <c r="C329" s="5" t="s">
        <v>3</v>
      </c>
      <c r="D329" s="96">
        <f>D330</f>
        <v>2714056</v>
      </c>
      <c r="E329" s="96">
        <f>E330</f>
        <v>-36000</v>
      </c>
      <c r="F329" s="96">
        <f>F330</f>
        <v>2678056</v>
      </c>
    </row>
    <row r="330" spans="1:6" ht="14" x14ac:dyDescent="0.3">
      <c r="A330" s="60"/>
      <c r="B330" s="60"/>
      <c r="C330" s="9" t="s">
        <v>2</v>
      </c>
      <c r="D330" s="87">
        <f>D331+D335+D336</f>
        <v>2714056</v>
      </c>
      <c r="E330" s="87">
        <f>E331+E335+E336</f>
        <v>-36000</v>
      </c>
      <c r="F330" s="87">
        <f>F331+F335+F336</f>
        <v>2678056</v>
      </c>
    </row>
    <row r="331" spans="1:6" x14ac:dyDescent="0.3">
      <c r="A331" s="15"/>
      <c r="B331" s="15"/>
      <c r="C331" s="3" t="s">
        <v>6</v>
      </c>
      <c r="D331" s="79">
        <v>1843339</v>
      </c>
      <c r="E331" s="79">
        <v>-5925</v>
      </c>
      <c r="F331" s="81">
        <f t="shared" ref="F331:F336" si="14">D331+E331</f>
        <v>1837414</v>
      </c>
    </row>
    <row r="332" spans="1:6" x14ac:dyDescent="0.3">
      <c r="A332" s="51"/>
      <c r="B332" s="51"/>
      <c r="C332" s="54" t="s">
        <v>141</v>
      </c>
      <c r="D332" s="79">
        <v>1078290</v>
      </c>
      <c r="E332" s="79">
        <v>8205</v>
      </c>
      <c r="F332" s="81">
        <f t="shared" si="14"/>
        <v>1086495</v>
      </c>
    </row>
    <row r="333" spans="1:6" s="41" customFormat="1" ht="11.5" x14ac:dyDescent="0.25">
      <c r="A333" s="74"/>
      <c r="B333" s="66"/>
      <c r="C333" s="69" t="s">
        <v>221</v>
      </c>
      <c r="D333" s="83">
        <v>103103</v>
      </c>
      <c r="E333" s="83">
        <v>0</v>
      </c>
      <c r="F333" s="83">
        <f t="shared" si="14"/>
        <v>103103</v>
      </c>
    </row>
    <row r="334" spans="1:6" x14ac:dyDescent="0.3">
      <c r="A334" s="51"/>
      <c r="B334" s="51"/>
      <c r="C334" s="20" t="s">
        <v>145</v>
      </c>
      <c r="D334" s="79">
        <v>871240</v>
      </c>
      <c r="E334" s="79">
        <v>3760</v>
      </c>
      <c r="F334" s="81">
        <f t="shared" si="14"/>
        <v>875000</v>
      </c>
    </row>
    <row r="335" spans="1:6" x14ac:dyDescent="0.3">
      <c r="A335" s="15"/>
      <c r="B335" s="15"/>
      <c r="C335" s="44" t="s">
        <v>110</v>
      </c>
      <c r="D335" s="79">
        <v>453870</v>
      </c>
      <c r="E335" s="79">
        <v>-28375</v>
      </c>
      <c r="F335" s="81">
        <f t="shared" si="14"/>
        <v>425495</v>
      </c>
    </row>
    <row r="336" spans="1:6" x14ac:dyDescent="0.3">
      <c r="C336" s="3" t="s">
        <v>252</v>
      </c>
      <c r="D336" s="79">
        <v>416847</v>
      </c>
      <c r="E336" s="79">
        <v>-1700</v>
      </c>
      <c r="F336" s="81">
        <f t="shared" si="14"/>
        <v>415147</v>
      </c>
    </row>
    <row r="337" spans="1:6" s="75" customFormat="1" ht="10.5" x14ac:dyDescent="0.25">
      <c r="A337" s="77"/>
      <c r="B337" s="77"/>
      <c r="C337" s="106"/>
      <c r="D337" s="85"/>
      <c r="E337" s="85"/>
      <c r="F337" s="85"/>
    </row>
    <row r="338" spans="1:6" s="75" customFormat="1" ht="10.5" x14ac:dyDescent="0.25">
      <c r="A338" s="77"/>
      <c r="B338" s="77"/>
      <c r="C338" s="106"/>
      <c r="D338" s="85"/>
      <c r="E338" s="85"/>
      <c r="F338" s="85"/>
    </row>
    <row r="339" spans="1:6" s="42" customFormat="1" ht="15" x14ac:dyDescent="0.3">
      <c r="A339" s="11" t="s">
        <v>314</v>
      </c>
      <c r="B339" s="68" t="s">
        <v>117</v>
      </c>
      <c r="C339" s="11" t="s">
        <v>329</v>
      </c>
      <c r="D339" s="111"/>
      <c r="E339" s="111"/>
      <c r="F339" s="111"/>
    </row>
    <row r="340" spans="1:6" s="42" customFormat="1" ht="15" x14ac:dyDescent="0.3">
      <c r="A340" s="11"/>
      <c r="B340" s="68"/>
      <c r="C340" s="11" t="s">
        <v>330</v>
      </c>
      <c r="D340" s="111"/>
      <c r="E340" s="111"/>
      <c r="F340" s="111"/>
    </row>
    <row r="341" spans="1:6" s="75" customFormat="1" ht="10.5" x14ac:dyDescent="0.25">
      <c r="B341" s="76"/>
      <c r="D341" s="85"/>
      <c r="E341" s="85"/>
      <c r="F341" s="85"/>
    </row>
    <row r="342" spans="1:6" s="42" customFormat="1" ht="14" x14ac:dyDescent="0.3">
      <c r="A342" s="5"/>
      <c r="B342" s="14"/>
      <c r="C342" s="5" t="s">
        <v>73</v>
      </c>
      <c r="D342" s="96">
        <f>D343</f>
        <v>150000</v>
      </c>
      <c r="E342" s="96">
        <f>E343</f>
        <v>0</v>
      </c>
      <c r="F342" s="96">
        <f>F343</f>
        <v>150000</v>
      </c>
    </row>
    <row r="343" spans="1:6" s="42" customFormat="1" x14ac:dyDescent="0.3">
      <c r="A343" s="3"/>
      <c r="B343" s="17"/>
      <c r="C343" s="3" t="s">
        <v>144</v>
      </c>
      <c r="D343" s="79">
        <v>150000</v>
      </c>
      <c r="E343" s="79"/>
      <c r="F343" s="81">
        <f>D343+E343</f>
        <v>150000</v>
      </c>
    </row>
    <row r="344" spans="1:6" s="42" customFormat="1" ht="14" x14ac:dyDescent="0.3">
      <c r="A344" s="5"/>
      <c r="B344" s="14"/>
      <c r="C344" s="5" t="s">
        <v>3</v>
      </c>
      <c r="D344" s="96">
        <f t="shared" ref="D344:F345" si="15">D345</f>
        <v>150000</v>
      </c>
      <c r="E344" s="96">
        <f t="shared" si="15"/>
        <v>0</v>
      </c>
      <c r="F344" s="96">
        <f t="shared" si="15"/>
        <v>150000</v>
      </c>
    </row>
    <row r="345" spans="1:6" s="42" customFormat="1" ht="14" x14ac:dyDescent="0.3">
      <c r="A345" s="9"/>
      <c r="B345" s="9"/>
      <c r="C345" s="9" t="s">
        <v>2</v>
      </c>
      <c r="D345" s="87">
        <f t="shared" si="15"/>
        <v>150000</v>
      </c>
      <c r="E345" s="87">
        <f t="shared" si="15"/>
        <v>0</v>
      </c>
      <c r="F345" s="87">
        <f t="shared" si="15"/>
        <v>150000</v>
      </c>
    </row>
    <row r="346" spans="1:6" x14ac:dyDescent="0.3">
      <c r="B346" s="17"/>
      <c r="C346" s="3" t="s">
        <v>110</v>
      </c>
      <c r="D346" s="79">
        <v>150000</v>
      </c>
      <c r="F346" s="81">
        <f>D346+E346</f>
        <v>150000</v>
      </c>
    </row>
    <row r="347" spans="1:6" s="75" customFormat="1" ht="10.5" x14ac:dyDescent="0.25">
      <c r="A347" s="77"/>
      <c r="B347" s="77"/>
      <c r="C347" s="106"/>
      <c r="D347" s="85"/>
      <c r="E347" s="85"/>
      <c r="F347" s="85"/>
    </row>
    <row r="348" spans="1:6" s="75" customFormat="1" ht="10.5" x14ac:dyDescent="0.25">
      <c r="A348" s="77"/>
      <c r="B348" s="77"/>
      <c r="C348" s="106"/>
      <c r="D348" s="85"/>
      <c r="E348" s="85"/>
      <c r="F348" s="85"/>
    </row>
    <row r="349" spans="1:6" ht="15" x14ac:dyDescent="0.3">
      <c r="A349" s="11" t="s">
        <v>178</v>
      </c>
      <c r="B349" s="10" t="s">
        <v>120</v>
      </c>
      <c r="C349" s="11" t="s">
        <v>19</v>
      </c>
      <c r="D349" s="111"/>
      <c r="E349" s="111"/>
      <c r="F349" s="111"/>
    </row>
    <row r="350" spans="1:6" s="22" customFormat="1" ht="10.5" x14ac:dyDescent="0.25">
      <c r="A350" s="112"/>
      <c r="B350" s="113"/>
      <c r="C350" s="112"/>
      <c r="D350" s="123"/>
      <c r="E350" s="123"/>
      <c r="F350" s="123"/>
    </row>
    <row r="351" spans="1:6" ht="14" x14ac:dyDescent="0.3">
      <c r="A351" s="14"/>
      <c r="B351" s="14"/>
      <c r="C351" s="5" t="s">
        <v>73</v>
      </c>
      <c r="D351" s="96">
        <f>SUM(D352:D355)</f>
        <v>4506166</v>
      </c>
      <c r="E351" s="96">
        <f>SUM(E352:E355)</f>
        <v>226536</v>
      </c>
      <c r="F351" s="96">
        <f>SUM(F352:F355)</f>
        <v>4732702</v>
      </c>
    </row>
    <row r="352" spans="1:6" x14ac:dyDescent="0.3">
      <c r="A352" s="15"/>
      <c r="B352" s="15"/>
      <c r="C352" s="3" t="s">
        <v>144</v>
      </c>
      <c r="D352" s="79">
        <v>3870301</v>
      </c>
      <c r="E352" s="79">
        <v>217136</v>
      </c>
      <c r="F352" s="81">
        <f>D352+E352</f>
        <v>4087437</v>
      </c>
    </row>
    <row r="353" spans="1:6" x14ac:dyDescent="0.3">
      <c r="A353" s="15"/>
      <c r="B353" s="15"/>
      <c r="C353" s="110" t="s">
        <v>223</v>
      </c>
      <c r="D353" s="79">
        <v>0</v>
      </c>
      <c r="E353" s="79">
        <v>9400</v>
      </c>
      <c r="F353" s="81">
        <f>D353+E353</f>
        <v>9400</v>
      </c>
    </row>
    <row r="354" spans="1:6" x14ac:dyDescent="0.3">
      <c r="A354" s="15"/>
      <c r="B354" s="15"/>
      <c r="C354" s="3" t="s">
        <v>142</v>
      </c>
      <c r="D354" s="79">
        <v>600865</v>
      </c>
      <c r="E354" s="79">
        <v>0</v>
      </c>
      <c r="F354" s="81">
        <f>D354+E354</f>
        <v>600865</v>
      </c>
    </row>
    <row r="355" spans="1:6" x14ac:dyDescent="0.3">
      <c r="A355" s="15"/>
      <c r="B355" s="15"/>
      <c r="C355" s="3" t="s">
        <v>251</v>
      </c>
      <c r="D355" s="79">
        <v>35000</v>
      </c>
      <c r="E355" s="79">
        <v>0</v>
      </c>
      <c r="F355" s="81">
        <f>D355+E355</f>
        <v>35000</v>
      </c>
    </row>
    <row r="356" spans="1:6" ht="14" x14ac:dyDescent="0.3">
      <c r="A356" s="14"/>
      <c r="B356" s="14"/>
      <c r="C356" s="5" t="s">
        <v>3</v>
      </c>
      <c r="D356" s="96">
        <f>D357+D364</f>
        <v>4506166</v>
      </c>
      <c r="E356" s="96">
        <f>E357+E364</f>
        <v>226536</v>
      </c>
      <c r="F356" s="96">
        <f>F357+F364</f>
        <v>4732702</v>
      </c>
    </row>
    <row r="357" spans="1:6" ht="14" x14ac:dyDescent="0.3">
      <c r="A357" s="60"/>
      <c r="B357" s="60"/>
      <c r="C357" s="9" t="s">
        <v>2</v>
      </c>
      <c r="D357" s="87">
        <f>D358</f>
        <v>4396105</v>
      </c>
      <c r="E357" s="87">
        <f>E358</f>
        <v>187872</v>
      </c>
      <c r="F357" s="87">
        <f>F358</f>
        <v>4583977</v>
      </c>
    </row>
    <row r="358" spans="1:6" x14ac:dyDescent="0.3">
      <c r="A358" s="15"/>
      <c r="B358" s="15"/>
      <c r="C358" s="3" t="s">
        <v>6</v>
      </c>
      <c r="D358" s="79">
        <v>4396105</v>
      </c>
      <c r="E358" s="79">
        <v>187872</v>
      </c>
      <c r="F358" s="81">
        <f t="shared" ref="F358:F364" si="16">D358+E358</f>
        <v>4583977</v>
      </c>
    </row>
    <row r="359" spans="1:6" x14ac:dyDescent="0.3">
      <c r="A359" s="51"/>
      <c r="B359" s="51"/>
      <c r="C359" s="20" t="s">
        <v>141</v>
      </c>
      <c r="D359" s="79">
        <v>3529539</v>
      </c>
      <c r="E359" s="79">
        <v>615</v>
      </c>
      <c r="F359" s="81">
        <f t="shared" si="16"/>
        <v>3530154</v>
      </c>
    </row>
    <row r="360" spans="1:6" s="41" customFormat="1" ht="11.5" x14ac:dyDescent="0.25">
      <c r="A360" s="66"/>
      <c r="B360" s="66"/>
      <c r="C360" s="69" t="s">
        <v>221</v>
      </c>
      <c r="D360" s="83">
        <v>0</v>
      </c>
      <c r="E360" s="83">
        <v>1899</v>
      </c>
      <c r="F360" s="83">
        <f t="shared" si="16"/>
        <v>1899</v>
      </c>
    </row>
    <row r="361" spans="1:6" x14ac:dyDescent="0.3">
      <c r="A361" s="51"/>
      <c r="B361" s="51"/>
      <c r="C361" s="55" t="s">
        <v>145</v>
      </c>
      <c r="D361" s="79">
        <v>2857819</v>
      </c>
      <c r="E361" s="79">
        <v>-37162</v>
      </c>
      <c r="F361" s="81">
        <f t="shared" si="16"/>
        <v>2820657</v>
      </c>
    </row>
    <row r="362" spans="1:6" x14ac:dyDescent="0.3">
      <c r="A362" s="66"/>
      <c r="B362" s="66"/>
      <c r="C362" s="67" t="s">
        <v>319</v>
      </c>
      <c r="D362" s="83">
        <v>0</v>
      </c>
      <c r="E362" s="83">
        <v>1727</v>
      </c>
      <c r="F362" s="83">
        <f t="shared" si="16"/>
        <v>1727</v>
      </c>
    </row>
    <row r="363" spans="1:6" x14ac:dyDescent="0.3">
      <c r="A363" s="66"/>
      <c r="B363" s="66"/>
      <c r="C363" s="67" t="s">
        <v>184</v>
      </c>
      <c r="D363" s="83">
        <v>1560961</v>
      </c>
      <c r="E363" s="83">
        <v>-36000</v>
      </c>
      <c r="F363" s="83">
        <f t="shared" si="16"/>
        <v>1524961</v>
      </c>
    </row>
    <row r="364" spans="1:6" s="9" customFormat="1" ht="14" x14ac:dyDescent="0.3">
      <c r="C364" s="9" t="s">
        <v>109</v>
      </c>
      <c r="D364" s="87">
        <v>110061</v>
      </c>
      <c r="E364" s="87">
        <v>38664</v>
      </c>
      <c r="F364" s="82">
        <f t="shared" si="16"/>
        <v>148725</v>
      </c>
    </row>
    <row r="365" spans="1:6" s="75" customFormat="1" ht="10.5" x14ac:dyDescent="0.25">
      <c r="A365" s="77"/>
      <c r="B365" s="77"/>
      <c r="C365" s="104"/>
      <c r="D365" s="85"/>
      <c r="E365" s="85"/>
      <c r="F365" s="85"/>
    </row>
    <row r="366" spans="1:6" s="75" customFormat="1" ht="10.5" x14ac:dyDescent="0.25">
      <c r="A366" s="77"/>
      <c r="B366" s="77"/>
      <c r="C366" s="104"/>
      <c r="D366" s="85"/>
      <c r="E366" s="85"/>
      <c r="F366" s="85"/>
    </row>
    <row r="367" spans="1:6" s="75" customFormat="1" ht="10.5" x14ac:dyDescent="0.25">
      <c r="A367" s="77"/>
      <c r="B367" s="77"/>
      <c r="C367" s="104"/>
      <c r="D367" s="85"/>
      <c r="E367" s="85"/>
      <c r="F367" s="85"/>
    </row>
    <row r="368" spans="1:6" s="75" customFormat="1" ht="10.5" x14ac:dyDescent="0.25">
      <c r="A368" s="77"/>
      <c r="B368" s="77"/>
      <c r="C368" s="104"/>
      <c r="D368" s="85"/>
      <c r="E368" s="85"/>
      <c r="F368" s="85"/>
    </row>
    <row r="369" spans="1:6" s="75" customFormat="1" ht="10.5" x14ac:dyDescent="0.25">
      <c r="A369" s="77"/>
      <c r="B369" s="77"/>
      <c r="C369" s="104"/>
      <c r="D369" s="85"/>
      <c r="E369" s="85"/>
      <c r="F369" s="85"/>
    </row>
    <row r="370" spans="1:6" s="75" customFormat="1" ht="10.5" x14ac:dyDescent="0.25">
      <c r="A370" s="77"/>
      <c r="B370" s="77"/>
      <c r="C370" s="104"/>
      <c r="D370" s="85"/>
      <c r="E370" s="85"/>
      <c r="F370" s="85"/>
    </row>
    <row r="371" spans="1:6" ht="15" x14ac:dyDescent="0.3">
      <c r="A371" s="11" t="s">
        <v>179</v>
      </c>
      <c r="B371" s="10" t="s">
        <v>115</v>
      </c>
      <c r="C371" s="11" t="s">
        <v>316</v>
      </c>
      <c r="D371" s="111"/>
      <c r="E371" s="111"/>
      <c r="F371" s="111"/>
    </row>
    <row r="372" spans="1:6" s="22" customFormat="1" ht="10.5" x14ac:dyDescent="0.25">
      <c r="A372" s="112"/>
      <c r="B372" s="113"/>
      <c r="C372" s="112"/>
      <c r="D372" s="133"/>
      <c r="E372" s="133"/>
      <c r="F372" s="133"/>
    </row>
    <row r="373" spans="1:6" ht="14" x14ac:dyDescent="0.3">
      <c r="A373" s="14"/>
      <c r="B373" s="14"/>
      <c r="C373" s="5" t="s">
        <v>73</v>
      </c>
      <c r="D373" s="96">
        <f>SUM(D374:D375)</f>
        <v>367281</v>
      </c>
      <c r="E373" s="96">
        <f>SUM(E374:E375)</f>
        <v>-6945</v>
      </c>
      <c r="F373" s="96">
        <f>SUM(F374:F375)</f>
        <v>360336</v>
      </c>
    </row>
    <row r="374" spans="1:6" x14ac:dyDescent="0.3">
      <c r="A374" s="15"/>
      <c r="B374" s="15"/>
      <c r="C374" s="3" t="s">
        <v>144</v>
      </c>
      <c r="D374" s="79">
        <v>367281</v>
      </c>
      <c r="E374" s="79">
        <v>-6978</v>
      </c>
      <c r="F374" s="81">
        <f>D374+E374</f>
        <v>360303</v>
      </c>
    </row>
    <row r="375" spans="1:6" x14ac:dyDescent="0.3">
      <c r="A375" s="15"/>
      <c r="B375" s="15"/>
      <c r="C375" s="3" t="s">
        <v>142</v>
      </c>
      <c r="D375" s="79">
        <v>0</v>
      </c>
      <c r="E375" s="79">
        <v>33</v>
      </c>
      <c r="F375" s="81">
        <f>D375+E375</f>
        <v>33</v>
      </c>
    </row>
    <row r="376" spans="1:6" ht="14" x14ac:dyDescent="0.3">
      <c r="A376" s="14"/>
      <c r="B376" s="14"/>
      <c r="C376" s="5" t="s">
        <v>3</v>
      </c>
      <c r="D376" s="96">
        <f>D377</f>
        <v>367281</v>
      </c>
      <c r="E376" s="96">
        <f>E377</f>
        <v>-6945</v>
      </c>
      <c r="F376" s="96">
        <f>F377</f>
        <v>360336</v>
      </c>
    </row>
    <row r="377" spans="1:6" ht="14" x14ac:dyDescent="0.3">
      <c r="A377" s="60"/>
      <c r="B377" s="60"/>
      <c r="C377" s="9" t="s">
        <v>2</v>
      </c>
      <c r="D377" s="87">
        <f>D378+D381+D382</f>
        <v>367281</v>
      </c>
      <c r="E377" s="87">
        <f>E378+E381+E382</f>
        <v>-6945</v>
      </c>
      <c r="F377" s="87">
        <f>F378+F381+F382</f>
        <v>360336</v>
      </c>
    </row>
    <row r="378" spans="1:6" x14ac:dyDescent="0.3">
      <c r="A378" s="15"/>
      <c r="B378" s="15"/>
      <c r="C378" s="3" t="s">
        <v>6</v>
      </c>
      <c r="D378" s="79">
        <v>23538</v>
      </c>
      <c r="E378" s="79">
        <v>-9908</v>
      </c>
      <c r="F378" s="81">
        <f>D378+E378</f>
        <v>13630</v>
      </c>
    </row>
    <row r="379" spans="1:6" x14ac:dyDescent="0.3">
      <c r="A379" s="51"/>
      <c r="B379" s="51"/>
      <c r="C379" s="20" t="s">
        <v>141</v>
      </c>
      <c r="D379" s="79">
        <v>18538</v>
      </c>
      <c r="E379" s="79">
        <v>-6226</v>
      </c>
      <c r="F379" s="81">
        <f>D379+E379</f>
        <v>12312</v>
      </c>
    </row>
    <row r="380" spans="1:6" x14ac:dyDescent="0.3">
      <c r="A380" s="51"/>
      <c r="B380" s="51"/>
      <c r="C380" s="55" t="s">
        <v>145</v>
      </c>
      <c r="D380" s="79">
        <v>15000</v>
      </c>
      <c r="E380" s="79">
        <v>-4827</v>
      </c>
      <c r="F380" s="81">
        <f>D380+E380</f>
        <v>10173</v>
      </c>
    </row>
    <row r="381" spans="1:6" x14ac:dyDescent="0.3">
      <c r="A381" s="51"/>
      <c r="B381" s="51"/>
      <c r="C381" s="44" t="s">
        <v>110</v>
      </c>
      <c r="D381" s="79">
        <v>313743</v>
      </c>
      <c r="E381" s="79">
        <v>32963</v>
      </c>
      <c r="F381" s="81">
        <f>D381+E381</f>
        <v>346706</v>
      </c>
    </row>
    <row r="382" spans="1:6" x14ac:dyDescent="0.3">
      <c r="C382" s="3" t="s">
        <v>252</v>
      </c>
      <c r="D382" s="79">
        <v>30000</v>
      </c>
      <c r="E382" s="79">
        <v>-30000</v>
      </c>
      <c r="F382" s="81">
        <f>D382+E382</f>
        <v>0</v>
      </c>
    </row>
    <row r="383" spans="1:6" s="22" customFormat="1" ht="10.5" x14ac:dyDescent="0.25">
      <c r="A383" s="134"/>
      <c r="B383" s="134"/>
      <c r="C383" s="57"/>
      <c r="D383" s="88"/>
      <c r="E383" s="88"/>
      <c r="F383" s="88"/>
    </row>
    <row r="384" spans="1:6" s="22" customFormat="1" ht="10.5" x14ac:dyDescent="0.25">
      <c r="A384" s="134"/>
      <c r="B384" s="134"/>
      <c r="C384" s="57"/>
      <c r="D384" s="88"/>
      <c r="E384" s="88"/>
      <c r="F384" s="88"/>
    </row>
    <row r="385" spans="1:6" ht="15" x14ac:dyDescent="0.3">
      <c r="A385" s="11" t="s">
        <v>180</v>
      </c>
      <c r="B385" s="10" t="s">
        <v>115</v>
      </c>
      <c r="C385" s="11" t="s">
        <v>299</v>
      </c>
      <c r="D385" s="111"/>
      <c r="E385" s="111"/>
      <c r="F385" s="111"/>
    </row>
    <row r="386" spans="1:6" s="22" customFormat="1" ht="10.5" x14ac:dyDescent="0.25">
      <c r="A386" s="112"/>
      <c r="B386" s="113"/>
      <c r="C386" s="112"/>
      <c r="D386" s="133"/>
      <c r="E386" s="133"/>
      <c r="F386" s="133"/>
    </row>
    <row r="387" spans="1:6" ht="14" x14ac:dyDescent="0.3">
      <c r="A387" s="5"/>
      <c r="B387" s="5"/>
      <c r="C387" s="8" t="s">
        <v>73</v>
      </c>
      <c r="D387" s="96">
        <f>D388+D389</f>
        <v>635081</v>
      </c>
      <c r="E387" s="96">
        <f>E388+E389</f>
        <v>581779</v>
      </c>
      <c r="F387" s="96">
        <f>F388+F389</f>
        <v>1216860</v>
      </c>
    </row>
    <row r="388" spans="1:6" x14ac:dyDescent="0.3">
      <c r="C388" s="3" t="s">
        <v>144</v>
      </c>
      <c r="D388" s="79">
        <v>635081</v>
      </c>
      <c r="E388" s="79">
        <v>568649</v>
      </c>
      <c r="F388" s="81">
        <f>D388+E388</f>
        <v>1203730</v>
      </c>
    </row>
    <row r="389" spans="1:6" x14ac:dyDescent="0.3">
      <c r="C389" s="3" t="s">
        <v>142</v>
      </c>
      <c r="D389" s="79">
        <v>0</v>
      </c>
      <c r="E389" s="79">
        <v>13130</v>
      </c>
      <c r="F389" s="81">
        <f>D389+E389</f>
        <v>13130</v>
      </c>
    </row>
    <row r="390" spans="1:6" ht="14" x14ac:dyDescent="0.3">
      <c r="A390" s="5"/>
      <c r="B390" s="5"/>
      <c r="C390" s="5" t="s">
        <v>3</v>
      </c>
      <c r="D390" s="96">
        <f t="shared" ref="D390:F391" si="17">D391</f>
        <v>635081</v>
      </c>
      <c r="E390" s="96">
        <f t="shared" si="17"/>
        <v>581779</v>
      </c>
      <c r="F390" s="96">
        <f t="shared" si="17"/>
        <v>1216860</v>
      </c>
    </row>
    <row r="391" spans="1:6" ht="14" x14ac:dyDescent="0.3">
      <c r="A391" s="9"/>
      <c r="B391" s="9"/>
      <c r="C391" s="9" t="s">
        <v>2</v>
      </c>
      <c r="D391" s="87">
        <f t="shared" si="17"/>
        <v>635081</v>
      </c>
      <c r="E391" s="87">
        <f t="shared" si="17"/>
        <v>581779</v>
      </c>
      <c r="F391" s="87">
        <f t="shared" si="17"/>
        <v>1216860</v>
      </c>
    </row>
    <row r="392" spans="1:6" x14ac:dyDescent="0.3">
      <c r="C392" s="3" t="s">
        <v>6</v>
      </c>
      <c r="D392" s="79">
        <v>635081</v>
      </c>
      <c r="E392" s="79">
        <v>581779</v>
      </c>
      <c r="F392" s="81">
        <f>D392+E392</f>
        <v>1216860</v>
      </c>
    </row>
    <row r="393" spans="1:6" x14ac:dyDescent="0.3">
      <c r="A393" s="51"/>
      <c r="B393" s="51"/>
      <c r="C393" s="20" t="s">
        <v>141</v>
      </c>
      <c r="D393" s="79">
        <v>22359</v>
      </c>
      <c r="E393" s="79">
        <v>4722</v>
      </c>
      <c r="F393" s="81">
        <f>D393+E393</f>
        <v>27081</v>
      </c>
    </row>
    <row r="394" spans="1:6" x14ac:dyDescent="0.3">
      <c r="A394" s="51"/>
      <c r="B394" s="51"/>
      <c r="C394" s="55" t="s">
        <v>145</v>
      </c>
      <c r="D394" s="79">
        <v>20000</v>
      </c>
      <c r="E394" s="79">
        <v>3633</v>
      </c>
      <c r="F394" s="81">
        <f>D394+E394</f>
        <v>23633</v>
      </c>
    </row>
    <row r="395" spans="1:6" s="22" customFormat="1" ht="10.5" x14ac:dyDescent="0.25">
      <c r="A395" s="134"/>
      <c r="B395" s="134"/>
      <c r="C395" s="57"/>
      <c r="D395" s="88"/>
      <c r="E395" s="88"/>
      <c r="F395" s="88"/>
    </row>
    <row r="396" spans="1:6" s="22" customFormat="1" ht="10.5" x14ac:dyDescent="0.25">
      <c r="A396" s="134"/>
      <c r="B396" s="134"/>
      <c r="C396" s="57"/>
      <c r="D396" s="88"/>
      <c r="E396" s="88"/>
      <c r="F396" s="88"/>
    </row>
    <row r="397" spans="1:6" ht="15" x14ac:dyDescent="0.3">
      <c r="A397" s="11" t="s">
        <v>181</v>
      </c>
      <c r="B397" s="10" t="s">
        <v>115</v>
      </c>
      <c r="C397" s="11" t="s">
        <v>111</v>
      </c>
      <c r="D397" s="111"/>
      <c r="E397" s="111"/>
      <c r="F397" s="111"/>
    </row>
    <row r="398" spans="1:6" s="22" customFormat="1" ht="10.5" x14ac:dyDescent="0.25">
      <c r="A398" s="112"/>
      <c r="B398" s="113"/>
      <c r="C398" s="112"/>
      <c r="D398" s="133"/>
      <c r="E398" s="133"/>
      <c r="F398" s="133"/>
    </row>
    <row r="399" spans="1:6" ht="14" x14ac:dyDescent="0.3">
      <c r="A399" s="5"/>
      <c r="B399" s="5"/>
      <c r="C399" s="8" t="s">
        <v>73</v>
      </c>
      <c r="D399" s="96">
        <f>D400</f>
        <v>355933</v>
      </c>
      <c r="E399" s="96">
        <f>E400</f>
        <v>382</v>
      </c>
      <c r="F399" s="96">
        <f>F400</f>
        <v>356315</v>
      </c>
    </row>
    <row r="400" spans="1:6" x14ac:dyDescent="0.3">
      <c r="C400" s="3" t="s">
        <v>144</v>
      </c>
      <c r="D400" s="79">
        <v>355933</v>
      </c>
      <c r="E400" s="79">
        <v>382</v>
      </c>
      <c r="F400" s="81">
        <f>D400+E400</f>
        <v>356315</v>
      </c>
    </row>
    <row r="401" spans="1:6" ht="14" x14ac:dyDescent="0.3">
      <c r="A401" s="5"/>
      <c r="B401" s="5"/>
      <c r="C401" s="5" t="s">
        <v>3</v>
      </c>
      <c r="D401" s="96">
        <f>D402</f>
        <v>355933</v>
      </c>
      <c r="E401" s="96">
        <f>E402</f>
        <v>382</v>
      </c>
      <c r="F401" s="96">
        <f>F402</f>
        <v>356315</v>
      </c>
    </row>
    <row r="402" spans="1:6" ht="14" x14ac:dyDescent="0.3">
      <c r="A402" s="9"/>
      <c r="B402" s="9"/>
      <c r="C402" s="9" t="s">
        <v>2</v>
      </c>
      <c r="D402" s="87">
        <f>D403+D406+D407</f>
        <v>355933</v>
      </c>
      <c r="E402" s="87">
        <f>E403+E406+E407</f>
        <v>382</v>
      </c>
      <c r="F402" s="87">
        <f>F403+F406+F407</f>
        <v>356315</v>
      </c>
    </row>
    <row r="403" spans="1:6" x14ac:dyDescent="0.3">
      <c r="A403" s="15"/>
      <c r="B403" s="15"/>
      <c r="C403" s="3" t="s">
        <v>6</v>
      </c>
      <c r="D403" s="79">
        <v>8615</v>
      </c>
      <c r="E403" s="79">
        <v>-8147</v>
      </c>
      <c r="F403" s="81">
        <f>D403+E403</f>
        <v>468</v>
      </c>
    </row>
    <row r="404" spans="1:6" x14ac:dyDescent="0.3">
      <c r="A404" s="51"/>
      <c r="B404" s="51"/>
      <c r="C404" s="20" t="s">
        <v>141</v>
      </c>
      <c r="D404" s="79">
        <v>7415</v>
      </c>
      <c r="E404" s="79">
        <v>-6947</v>
      </c>
      <c r="F404" s="81">
        <f>D404+E404</f>
        <v>468</v>
      </c>
    </row>
    <row r="405" spans="1:6" x14ac:dyDescent="0.3">
      <c r="A405" s="51"/>
      <c r="B405" s="51"/>
      <c r="C405" s="55" t="s">
        <v>145</v>
      </c>
      <c r="D405" s="79">
        <v>6000</v>
      </c>
      <c r="E405" s="79">
        <v>-5733</v>
      </c>
      <c r="F405" s="81">
        <f>D405+E405</f>
        <v>267</v>
      </c>
    </row>
    <row r="406" spans="1:6" x14ac:dyDescent="0.3">
      <c r="C406" s="44" t="s">
        <v>110</v>
      </c>
      <c r="D406" s="79">
        <v>332318</v>
      </c>
      <c r="E406" s="79">
        <v>23529</v>
      </c>
      <c r="F406" s="81">
        <f>D406+E406</f>
        <v>355847</v>
      </c>
    </row>
    <row r="407" spans="1:6" x14ac:dyDescent="0.3">
      <c r="C407" s="3" t="s">
        <v>252</v>
      </c>
      <c r="D407" s="79">
        <v>15000</v>
      </c>
      <c r="E407" s="79">
        <v>-15000</v>
      </c>
      <c r="F407" s="81">
        <f>D407+E407</f>
        <v>0</v>
      </c>
    </row>
    <row r="408" spans="1:6" s="22" customFormat="1" ht="10.5" x14ac:dyDescent="0.25">
      <c r="A408" s="134"/>
      <c r="B408" s="134"/>
      <c r="C408" s="57"/>
      <c r="D408" s="88"/>
      <c r="E408" s="88"/>
      <c r="F408" s="88"/>
    </row>
    <row r="409" spans="1:6" s="22" customFormat="1" ht="10.5" x14ac:dyDescent="0.25">
      <c r="A409" s="134"/>
      <c r="B409" s="134"/>
      <c r="C409" s="57"/>
      <c r="D409" s="88"/>
      <c r="E409" s="88"/>
      <c r="F409" s="88"/>
    </row>
    <row r="410" spans="1:6" ht="15" x14ac:dyDescent="0.3">
      <c r="A410" s="11" t="s">
        <v>182</v>
      </c>
      <c r="B410" s="10" t="s">
        <v>120</v>
      </c>
      <c r="C410" s="11" t="s">
        <v>244</v>
      </c>
      <c r="D410" s="111"/>
      <c r="E410" s="111"/>
      <c r="F410" s="111"/>
    </row>
    <row r="411" spans="1:6" ht="15" x14ac:dyDescent="0.3">
      <c r="A411" s="64"/>
      <c r="B411" s="10"/>
      <c r="C411" s="11" t="s">
        <v>153</v>
      </c>
      <c r="D411" s="111"/>
      <c r="E411" s="111"/>
      <c r="F411" s="111"/>
    </row>
    <row r="412" spans="1:6" ht="15" x14ac:dyDescent="0.3">
      <c r="A412" s="64"/>
      <c r="B412" s="10"/>
      <c r="C412" s="11" t="s">
        <v>331</v>
      </c>
      <c r="D412" s="111"/>
      <c r="E412" s="111"/>
      <c r="F412" s="111"/>
    </row>
    <row r="413" spans="1:6" ht="15" x14ac:dyDescent="0.3">
      <c r="A413" s="64"/>
      <c r="B413" s="10"/>
      <c r="C413" s="11" t="s">
        <v>332</v>
      </c>
      <c r="D413" s="111"/>
      <c r="E413" s="111"/>
      <c r="F413" s="111"/>
    </row>
    <row r="414" spans="1:6" s="22" customFormat="1" ht="10.5" x14ac:dyDescent="0.25">
      <c r="A414" s="114"/>
      <c r="B414" s="113"/>
      <c r="C414" s="112"/>
      <c r="D414" s="133"/>
      <c r="E414" s="133"/>
      <c r="F414" s="133"/>
    </row>
    <row r="415" spans="1:6" ht="14" x14ac:dyDescent="0.3">
      <c r="A415" s="14"/>
      <c r="B415" s="14"/>
      <c r="C415" s="5" t="s">
        <v>73</v>
      </c>
      <c r="D415" s="96">
        <f>D417+D416</f>
        <v>4085366</v>
      </c>
      <c r="E415" s="96">
        <f>E417+E416</f>
        <v>240670</v>
      </c>
      <c r="F415" s="96">
        <f>F417+F416</f>
        <v>4326036</v>
      </c>
    </row>
    <row r="416" spans="1:6" x14ac:dyDescent="0.3">
      <c r="C416" s="3" t="s">
        <v>144</v>
      </c>
      <c r="D416" s="79">
        <v>291870</v>
      </c>
      <c r="E416" s="79">
        <v>0</v>
      </c>
      <c r="F416" s="81">
        <f>D416+E416</f>
        <v>291870</v>
      </c>
    </row>
    <row r="417" spans="1:6" x14ac:dyDescent="0.3">
      <c r="A417" s="15"/>
      <c r="B417" s="15"/>
      <c r="C417" s="110" t="s">
        <v>223</v>
      </c>
      <c r="D417" s="79">
        <v>3793496</v>
      </c>
      <c r="E417" s="79">
        <v>240670</v>
      </c>
      <c r="F417" s="81">
        <f>D417+E417</f>
        <v>4034166</v>
      </c>
    </row>
    <row r="418" spans="1:6" ht="14" x14ac:dyDescent="0.3">
      <c r="A418" s="14"/>
      <c r="B418" s="14"/>
      <c r="C418" s="5" t="s">
        <v>3</v>
      </c>
      <c r="D418" s="96">
        <f t="shared" ref="D418:F419" si="18">D419</f>
        <v>4085366</v>
      </c>
      <c r="E418" s="96">
        <f t="shared" si="18"/>
        <v>240670</v>
      </c>
      <c r="F418" s="96">
        <f t="shared" si="18"/>
        <v>4326036</v>
      </c>
    </row>
    <row r="419" spans="1:6" ht="14" x14ac:dyDescent="0.3">
      <c r="A419" s="60"/>
      <c r="B419" s="60"/>
      <c r="C419" s="9" t="s">
        <v>2</v>
      </c>
      <c r="D419" s="87">
        <f t="shared" si="18"/>
        <v>4085366</v>
      </c>
      <c r="E419" s="87">
        <f t="shared" si="18"/>
        <v>240670</v>
      </c>
      <c r="F419" s="87">
        <f t="shared" si="18"/>
        <v>4326036</v>
      </c>
    </row>
    <row r="420" spans="1:6" x14ac:dyDescent="0.3">
      <c r="A420" s="15"/>
      <c r="B420" s="15"/>
      <c r="C420" s="3" t="s">
        <v>6</v>
      </c>
      <c r="D420" s="79">
        <v>4085366</v>
      </c>
      <c r="E420" s="79">
        <v>240670</v>
      </c>
      <c r="F420" s="81">
        <f t="shared" ref="F420:F425" si="19">D420+E420</f>
        <v>4326036</v>
      </c>
    </row>
    <row r="421" spans="1:6" x14ac:dyDescent="0.3">
      <c r="A421" s="15"/>
      <c r="B421" s="15"/>
      <c r="C421" s="20" t="s">
        <v>141</v>
      </c>
      <c r="D421" s="79">
        <v>4085366</v>
      </c>
      <c r="E421" s="79">
        <v>240670</v>
      </c>
      <c r="F421" s="81">
        <f t="shared" si="19"/>
        <v>4326036</v>
      </c>
    </row>
    <row r="422" spans="1:6" s="41" customFormat="1" ht="11.5" x14ac:dyDescent="0.25">
      <c r="A422" s="66"/>
      <c r="B422" s="66"/>
      <c r="C422" s="69" t="s">
        <v>221</v>
      </c>
      <c r="D422" s="83">
        <v>3793496</v>
      </c>
      <c r="E422" s="83">
        <v>240670</v>
      </c>
      <c r="F422" s="83">
        <f t="shared" si="19"/>
        <v>4034166</v>
      </c>
    </row>
    <row r="423" spans="1:6" x14ac:dyDescent="0.3">
      <c r="A423" s="15"/>
      <c r="B423" s="15"/>
      <c r="C423" s="20" t="s">
        <v>145</v>
      </c>
      <c r="D423" s="79">
        <v>3305570</v>
      </c>
      <c r="E423" s="79">
        <v>178859</v>
      </c>
      <c r="F423" s="81">
        <f t="shared" si="19"/>
        <v>3484429</v>
      </c>
    </row>
    <row r="424" spans="1:6" x14ac:dyDescent="0.3">
      <c r="A424" s="66"/>
      <c r="B424" s="66"/>
      <c r="C424" s="67" t="s">
        <v>319</v>
      </c>
      <c r="D424" s="83">
        <v>3069420</v>
      </c>
      <c r="E424" s="83">
        <v>194859</v>
      </c>
      <c r="F424" s="83">
        <f t="shared" si="19"/>
        <v>3264279</v>
      </c>
    </row>
    <row r="425" spans="1:6" x14ac:dyDescent="0.3">
      <c r="A425" s="73"/>
      <c r="B425" s="61"/>
      <c r="C425" s="67" t="s">
        <v>184</v>
      </c>
      <c r="D425" s="83">
        <v>236150</v>
      </c>
      <c r="E425" s="83">
        <v>-16000</v>
      </c>
      <c r="F425" s="83">
        <f t="shared" si="19"/>
        <v>220150</v>
      </c>
    </row>
    <row r="426" spans="1:6" s="22" customFormat="1" ht="10.5" x14ac:dyDescent="0.25">
      <c r="A426" s="150"/>
      <c r="B426" s="129"/>
      <c r="C426" s="130"/>
      <c r="D426" s="131"/>
      <c r="E426" s="131"/>
      <c r="F426" s="131"/>
    </row>
    <row r="427" spans="1:6" s="22" customFormat="1" ht="10.5" x14ac:dyDescent="0.25">
      <c r="A427" s="150"/>
      <c r="B427" s="129"/>
      <c r="C427" s="130"/>
      <c r="D427" s="131"/>
      <c r="E427" s="131"/>
      <c r="F427" s="131"/>
    </row>
    <row r="428" spans="1:6" ht="15" x14ac:dyDescent="0.3">
      <c r="A428" s="11" t="s">
        <v>196</v>
      </c>
      <c r="B428" s="10" t="s">
        <v>120</v>
      </c>
      <c r="C428" s="11" t="s">
        <v>197</v>
      </c>
      <c r="D428" s="111"/>
      <c r="E428" s="111"/>
      <c r="F428" s="111"/>
    </row>
    <row r="429" spans="1:6" ht="15" x14ac:dyDescent="0.3">
      <c r="A429" s="11"/>
      <c r="B429" s="10"/>
      <c r="C429" s="11" t="s">
        <v>198</v>
      </c>
      <c r="D429" s="111"/>
      <c r="E429" s="111"/>
      <c r="F429" s="111"/>
    </row>
    <row r="430" spans="1:6" s="22" customFormat="1" ht="10.5" x14ac:dyDescent="0.25">
      <c r="B430" s="132"/>
      <c r="D430" s="88"/>
      <c r="E430" s="88"/>
      <c r="F430" s="88"/>
    </row>
    <row r="431" spans="1:6" ht="14" x14ac:dyDescent="0.3">
      <c r="A431" s="5"/>
      <c r="B431" s="5"/>
      <c r="C431" s="8" t="s">
        <v>73</v>
      </c>
      <c r="D431" s="96">
        <f>D432</f>
        <v>872525</v>
      </c>
      <c r="E431" s="96">
        <f>E432</f>
        <v>0</v>
      </c>
      <c r="F431" s="96">
        <f>F432</f>
        <v>872525</v>
      </c>
    </row>
    <row r="432" spans="1:6" x14ac:dyDescent="0.3">
      <c r="C432" s="3" t="s">
        <v>144</v>
      </c>
      <c r="D432" s="79">
        <v>872525</v>
      </c>
      <c r="F432" s="81">
        <f>D432+E432</f>
        <v>872525</v>
      </c>
    </row>
    <row r="433" spans="1:6" ht="14" x14ac:dyDescent="0.3">
      <c r="A433" s="5"/>
      <c r="B433" s="5"/>
      <c r="C433" s="5" t="s">
        <v>3</v>
      </c>
      <c r="D433" s="96">
        <f t="shared" ref="D433:F434" si="20">D434</f>
        <v>872525</v>
      </c>
      <c r="E433" s="96">
        <f t="shared" si="20"/>
        <v>0</v>
      </c>
      <c r="F433" s="96">
        <f t="shared" si="20"/>
        <v>872525</v>
      </c>
    </row>
    <row r="434" spans="1:6" ht="14" x14ac:dyDescent="0.3">
      <c r="A434" s="9"/>
      <c r="B434" s="9"/>
      <c r="C434" s="9" t="s">
        <v>2</v>
      </c>
      <c r="D434" s="87">
        <f t="shared" si="20"/>
        <v>872525</v>
      </c>
      <c r="E434" s="87">
        <f t="shared" si="20"/>
        <v>0</v>
      </c>
      <c r="F434" s="87">
        <f t="shared" si="20"/>
        <v>872525</v>
      </c>
    </row>
    <row r="435" spans="1:6" x14ac:dyDescent="0.3">
      <c r="C435" s="3" t="s">
        <v>6</v>
      </c>
      <c r="D435" s="79">
        <v>872525</v>
      </c>
      <c r="F435" s="81">
        <f>D435+E435</f>
        <v>872525</v>
      </c>
    </row>
    <row r="436" spans="1:6" x14ac:dyDescent="0.3">
      <c r="A436" s="15"/>
      <c r="B436" s="15"/>
      <c r="C436" s="20" t="s">
        <v>141</v>
      </c>
      <c r="D436" s="79">
        <v>872525</v>
      </c>
      <c r="F436" s="81">
        <f>D436+E436</f>
        <v>872525</v>
      </c>
    </row>
    <row r="437" spans="1:6" s="42" customFormat="1" x14ac:dyDescent="0.3">
      <c r="A437" s="51"/>
      <c r="B437" s="51"/>
      <c r="C437" s="54"/>
      <c r="D437" s="79"/>
      <c r="E437" s="79"/>
      <c r="F437" s="79"/>
    </row>
    <row r="438" spans="1:6" s="42" customFormat="1" x14ac:dyDescent="0.3">
      <c r="A438" s="51"/>
      <c r="B438" s="51"/>
      <c r="C438" s="54"/>
      <c r="D438" s="79"/>
      <c r="E438" s="79"/>
      <c r="F438" s="79"/>
    </row>
    <row r="439" spans="1:6" s="42" customFormat="1" x14ac:dyDescent="0.3">
      <c r="A439" s="151"/>
      <c r="B439" s="151"/>
      <c r="C439" s="151"/>
      <c r="D439" s="152"/>
      <c r="E439" s="152"/>
      <c r="F439" s="152"/>
    </row>
    <row r="440" spans="1:6" s="42" customFormat="1" x14ac:dyDescent="0.3">
      <c r="A440" s="151"/>
      <c r="B440" s="151"/>
      <c r="C440" s="151"/>
      <c r="D440" s="152"/>
      <c r="E440" s="152"/>
      <c r="F440" s="152"/>
    </row>
    <row r="441" spans="1:6" s="42" customFormat="1" x14ac:dyDescent="0.3">
      <c r="A441" s="151"/>
      <c r="B441" s="151"/>
      <c r="C441" s="151"/>
      <c r="D441" s="152"/>
      <c r="E441" s="152"/>
      <c r="F441" s="152"/>
    </row>
    <row r="442" spans="1:6" s="42" customFormat="1" x14ac:dyDescent="0.3">
      <c r="A442" s="151"/>
      <c r="B442" s="151"/>
      <c r="C442" s="151"/>
      <c r="D442" s="152"/>
      <c r="E442" s="152"/>
      <c r="F442" s="152"/>
    </row>
    <row r="443" spans="1:6" s="42" customFormat="1" x14ac:dyDescent="0.3">
      <c r="A443" s="151"/>
      <c r="B443" s="151"/>
      <c r="C443" s="151"/>
      <c r="D443" s="152"/>
      <c r="E443" s="152"/>
      <c r="F443" s="152"/>
    </row>
    <row r="444" spans="1:6" s="4" customFormat="1" ht="17.5" x14ac:dyDescent="0.35">
      <c r="C444" s="18" t="s">
        <v>14</v>
      </c>
      <c r="D444" s="153"/>
      <c r="E444" s="153"/>
      <c r="F444" s="153"/>
    </row>
    <row r="445" spans="1:6" s="75" customFormat="1" ht="10.5" x14ac:dyDescent="0.25">
      <c r="D445" s="85"/>
      <c r="E445" s="85"/>
      <c r="F445" s="85"/>
    </row>
    <row r="446" spans="1:6" s="11" customFormat="1" ht="15" x14ac:dyDescent="0.3">
      <c r="C446" s="11" t="s">
        <v>73</v>
      </c>
      <c r="D446" s="80">
        <f>SUM(D447:D450)</f>
        <v>104216177</v>
      </c>
      <c r="E446" s="80">
        <f>SUM(E447:E450)</f>
        <v>26066501</v>
      </c>
      <c r="F446" s="80">
        <f>SUM(F447:F450)</f>
        <v>130282678</v>
      </c>
    </row>
    <row r="447" spans="1:6" x14ac:dyDescent="0.3">
      <c r="C447" s="3" t="s">
        <v>144</v>
      </c>
      <c r="D447" s="81">
        <f>D466+D482+D491+D519+D536+D546+D562+D572+D593+D604+D632+D643+D652+D666+D622+D502</f>
        <v>85997681</v>
      </c>
      <c r="E447" s="81">
        <f>E466+E482+E491+E519+E536+E546+E562+E572+E593+E604+E632+E643+E652+E666+E622+E502</f>
        <v>5958557</v>
      </c>
      <c r="F447" s="81">
        <f>F466+F482+F491+F519+F536+F546+F562+F572+F593+F604+F632+F643+F652+F666+F622+F502</f>
        <v>91956238</v>
      </c>
    </row>
    <row r="448" spans="1:6" s="42" customFormat="1" x14ac:dyDescent="0.3">
      <c r="C448" s="110" t="s">
        <v>223</v>
      </c>
      <c r="D448" s="79">
        <f>D547+D573+D605+D503+D483+D492+D520+D537+D563+D467+D594+D653+D667</f>
        <v>16004529</v>
      </c>
      <c r="E448" s="79">
        <f>E547+E573+E605+E503+E483+E492+E520+E537+E563+E467+E594+E653+E667</f>
        <v>19877601</v>
      </c>
      <c r="F448" s="79">
        <f>F547+F573+F605+F503+F483+F492+F520+F537+F563+F467+F594+F653+F667</f>
        <v>35882130</v>
      </c>
    </row>
    <row r="449" spans="1:6" x14ac:dyDescent="0.3">
      <c r="C449" s="3" t="s">
        <v>142</v>
      </c>
      <c r="D449" s="81">
        <f>D548+D574+D606+D468+D521+D504+D595+D633+D654</f>
        <v>2197369</v>
      </c>
      <c r="E449" s="81">
        <f>E548+E574+E606+E468+E521+E504+E595+E633+E654</f>
        <v>230343</v>
      </c>
      <c r="F449" s="81">
        <f>F548+F574+F606+F468+F521+F504+F595+F633+F654</f>
        <v>2427712</v>
      </c>
    </row>
    <row r="450" spans="1:6" x14ac:dyDescent="0.3">
      <c r="C450" s="3" t="s">
        <v>251</v>
      </c>
      <c r="D450" s="81">
        <f>D522</f>
        <v>16598</v>
      </c>
      <c r="E450" s="81">
        <f>E522</f>
        <v>0</v>
      </c>
      <c r="F450" s="81">
        <f>F522</f>
        <v>16598</v>
      </c>
    </row>
    <row r="451" spans="1:6" s="11" customFormat="1" ht="15" x14ac:dyDescent="0.3">
      <c r="C451" s="11" t="s">
        <v>3</v>
      </c>
      <c r="D451" s="80">
        <f>D452+D460</f>
        <v>104216177</v>
      </c>
      <c r="E451" s="80">
        <f>E452+E460</f>
        <v>26066501</v>
      </c>
      <c r="F451" s="80">
        <f>F452+F460</f>
        <v>130282678</v>
      </c>
    </row>
    <row r="452" spans="1:6" s="9" customFormat="1" ht="14" x14ac:dyDescent="0.3">
      <c r="C452" s="9" t="s">
        <v>2</v>
      </c>
      <c r="D452" s="82">
        <f>D453+D459+D458</f>
        <v>103638357</v>
      </c>
      <c r="E452" s="82">
        <f>E453+E459+E458</f>
        <v>26239880</v>
      </c>
      <c r="F452" s="82">
        <f>F453+F459+F458</f>
        <v>129878237</v>
      </c>
    </row>
    <row r="453" spans="1:6" x14ac:dyDescent="0.3">
      <c r="C453" s="3" t="s">
        <v>6</v>
      </c>
      <c r="D453" s="81">
        <f>D471+D525+D551+D577+D609+D636+D625+D507</f>
        <v>38983809</v>
      </c>
      <c r="E453" s="81">
        <f>E471+E525+E551+E577+E609+E636+E625+E507</f>
        <v>2691657</v>
      </c>
      <c r="F453" s="81">
        <f>F471+F525+F551+F577+F609+F636+F625+F507</f>
        <v>41675466</v>
      </c>
    </row>
    <row r="454" spans="1:6" x14ac:dyDescent="0.3">
      <c r="C454" s="20" t="s">
        <v>141</v>
      </c>
      <c r="D454" s="81">
        <f>D472+D526+D552+D578+D610+D508</f>
        <v>31028151</v>
      </c>
      <c r="E454" s="81">
        <f>E472+E526+E552+E578+E610+E508</f>
        <v>1881463</v>
      </c>
      <c r="F454" s="81">
        <f>F472+F526+F552+F578+F610+F508</f>
        <v>32909614</v>
      </c>
    </row>
    <row r="455" spans="1:6" s="41" customFormat="1" ht="11.5" x14ac:dyDescent="0.25">
      <c r="C455" s="69" t="s">
        <v>221</v>
      </c>
      <c r="D455" s="83">
        <f>D509+D527+D553+D579+D611</f>
        <v>12586422</v>
      </c>
      <c r="E455" s="83">
        <f>E509+E527+E553+E579+E611</f>
        <v>955779</v>
      </c>
      <c r="F455" s="83">
        <f>F509+F527+F553+F579+F611</f>
        <v>13542201</v>
      </c>
    </row>
    <row r="456" spans="1:6" x14ac:dyDescent="0.3">
      <c r="C456" s="20" t="s">
        <v>145</v>
      </c>
      <c r="D456" s="81">
        <f>D473+D528+D554+D580+D612+D510</f>
        <v>24503322</v>
      </c>
      <c r="E456" s="81">
        <f>E473+E528+E554+E580+E612+E510</f>
        <v>1490344</v>
      </c>
      <c r="F456" s="81">
        <f>F473+F528+F554+F580+F612+F510</f>
        <v>25993666</v>
      </c>
    </row>
    <row r="457" spans="1:6" s="41" customFormat="1" ht="11.5" x14ac:dyDescent="0.25">
      <c r="C457" s="67" t="s">
        <v>318</v>
      </c>
      <c r="D457" s="83">
        <f>D511+D529+D555+D581+D613</f>
        <v>10162570</v>
      </c>
      <c r="E457" s="83">
        <f>E511+E529+E555+E581+E613</f>
        <v>768030</v>
      </c>
      <c r="F457" s="83">
        <f>F511+F529+F555+F581+F613</f>
        <v>10930600</v>
      </c>
    </row>
    <row r="458" spans="1:6" x14ac:dyDescent="0.3">
      <c r="C458" s="3" t="s">
        <v>110</v>
      </c>
      <c r="D458" s="81">
        <f>D495+D646</f>
        <v>971257</v>
      </c>
      <c r="E458" s="81">
        <f>E495+E646</f>
        <v>-109599</v>
      </c>
      <c r="F458" s="81">
        <f>F495+F646</f>
        <v>861658</v>
      </c>
    </row>
    <row r="459" spans="1:6" x14ac:dyDescent="0.3">
      <c r="C459" s="3" t="s">
        <v>113</v>
      </c>
      <c r="D459" s="81">
        <f>D486+D496+D540+D566+D598+D614+D657+D670+D626+D474</f>
        <v>63683291</v>
      </c>
      <c r="E459" s="81">
        <f>E486+E496+E540+E566+E598+E614+E657+E670+E626+E474</f>
        <v>23657822</v>
      </c>
      <c r="F459" s="81">
        <f>F486+F496+F540+F566+F598+F614+F657+F670+F626+F474</f>
        <v>87341113</v>
      </c>
    </row>
    <row r="460" spans="1:6" ht="14" x14ac:dyDescent="0.3">
      <c r="C460" s="9" t="s">
        <v>109</v>
      </c>
      <c r="D460" s="82">
        <f>D582+D556+D637+D512+D530+D475+D615</f>
        <v>577820</v>
      </c>
      <c r="E460" s="82">
        <f>E582+E556+E637+E512+E530+E475+E615</f>
        <v>-173379</v>
      </c>
      <c r="F460" s="82">
        <f>F582+F556+F637+F512+F530+F475+F615</f>
        <v>404441</v>
      </c>
    </row>
    <row r="461" spans="1:6" s="75" customFormat="1" ht="10.5" x14ac:dyDescent="0.25">
      <c r="D461" s="85"/>
      <c r="E461" s="85"/>
      <c r="F461" s="85"/>
    </row>
    <row r="462" spans="1:6" s="75" customFormat="1" ht="10.5" x14ac:dyDescent="0.25">
      <c r="D462" s="85"/>
      <c r="E462" s="85"/>
      <c r="F462" s="85"/>
    </row>
    <row r="463" spans="1:6" s="11" customFormat="1" ht="15" x14ac:dyDescent="0.3">
      <c r="A463" s="11" t="s">
        <v>44</v>
      </c>
      <c r="B463" s="10" t="s">
        <v>125</v>
      </c>
      <c r="C463" s="11" t="s">
        <v>4</v>
      </c>
      <c r="D463" s="80"/>
      <c r="E463" s="80"/>
      <c r="F463" s="80"/>
    </row>
    <row r="464" spans="1:6" s="42" customFormat="1" x14ac:dyDescent="0.3">
      <c r="B464" s="43"/>
      <c r="D464" s="79"/>
      <c r="E464" s="79"/>
      <c r="F464" s="79"/>
    </row>
    <row r="465" spans="1:6" s="5" customFormat="1" ht="14" x14ac:dyDescent="0.3">
      <c r="C465" s="5" t="s">
        <v>73</v>
      </c>
      <c r="D465" s="84">
        <f>SUM(D466:D468)</f>
        <v>2108797</v>
      </c>
      <c r="E465" s="84">
        <f>SUM(E466:E468)</f>
        <v>193590</v>
      </c>
      <c r="F465" s="84">
        <f>SUM(F466:F468)</f>
        <v>2302387</v>
      </c>
    </row>
    <row r="466" spans="1:6" x14ac:dyDescent="0.3">
      <c r="C466" s="3" t="s">
        <v>144</v>
      </c>
      <c r="D466" s="81">
        <v>2108647</v>
      </c>
      <c r="E466" s="81">
        <v>156821</v>
      </c>
      <c r="F466" s="81">
        <f>D466+E466</f>
        <v>2265468</v>
      </c>
    </row>
    <row r="467" spans="1:6" x14ac:dyDescent="0.3">
      <c r="C467" s="3" t="s">
        <v>267</v>
      </c>
      <c r="D467" s="81">
        <v>0</v>
      </c>
      <c r="E467" s="81">
        <v>35116</v>
      </c>
      <c r="F467" s="81">
        <f>D467+E467</f>
        <v>35116</v>
      </c>
    </row>
    <row r="468" spans="1:6" x14ac:dyDescent="0.3">
      <c r="C468" s="3" t="s">
        <v>142</v>
      </c>
      <c r="D468" s="81">
        <v>150</v>
      </c>
      <c r="E468" s="81">
        <v>1653</v>
      </c>
      <c r="F468" s="81">
        <f>D468+E468</f>
        <v>1803</v>
      </c>
    </row>
    <row r="469" spans="1:6" s="5" customFormat="1" ht="14" x14ac:dyDescent="0.3">
      <c r="C469" s="5" t="s">
        <v>3</v>
      </c>
      <c r="D469" s="84">
        <f>D470+D475</f>
        <v>2108797</v>
      </c>
      <c r="E469" s="84">
        <f>E470+E475</f>
        <v>193590</v>
      </c>
      <c r="F469" s="84">
        <f>F470+F475</f>
        <v>2302387</v>
      </c>
    </row>
    <row r="470" spans="1:6" s="9" customFormat="1" ht="14" x14ac:dyDescent="0.3">
      <c r="C470" s="9" t="s">
        <v>2</v>
      </c>
      <c r="D470" s="82">
        <f>D471+D474</f>
        <v>2108797</v>
      </c>
      <c r="E470" s="82">
        <f>E471+E474</f>
        <v>182590</v>
      </c>
      <c r="F470" s="82">
        <f>F471+F474</f>
        <v>2291387</v>
      </c>
    </row>
    <row r="471" spans="1:6" x14ac:dyDescent="0.3">
      <c r="C471" s="3" t="s">
        <v>6</v>
      </c>
      <c r="D471" s="81">
        <v>2099402</v>
      </c>
      <c r="E471" s="81">
        <v>74398</v>
      </c>
      <c r="F471" s="81">
        <f>D471+E471</f>
        <v>2173800</v>
      </c>
    </row>
    <row r="472" spans="1:6" x14ac:dyDescent="0.3">
      <c r="C472" s="20" t="s">
        <v>141</v>
      </c>
      <c r="D472" s="81">
        <v>1739682</v>
      </c>
      <c r="E472" s="81">
        <v>83745</v>
      </c>
      <c r="F472" s="81">
        <f>D472+E472</f>
        <v>1823427</v>
      </c>
    </row>
    <row r="473" spans="1:6" x14ac:dyDescent="0.3">
      <c r="C473" s="55" t="s">
        <v>145</v>
      </c>
      <c r="D473" s="81">
        <v>1343851</v>
      </c>
      <c r="E473" s="81">
        <v>67761</v>
      </c>
      <c r="F473" s="81">
        <f>D473+E473</f>
        <v>1411612</v>
      </c>
    </row>
    <row r="474" spans="1:6" x14ac:dyDescent="0.3">
      <c r="C474" s="3" t="s">
        <v>113</v>
      </c>
      <c r="D474" s="81">
        <v>9395</v>
      </c>
      <c r="E474" s="81">
        <v>108192</v>
      </c>
      <c r="F474" s="81">
        <f>D474+E474</f>
        <v>117587</v>
      </c>
    </row>
    <row r="475" spans="1:6" s="75" customFormat="1" ht="14" x14ac:dyDescent="0.3">
      <c r="C475" s="9" t="s">
        <v>109</v>
      </c>
      <c r="D475" s="82">
        <v>0</v>
      </c>
      <c r="E475" s="82">
        <v>11000</v>
      </c>
      <c r="F475" s="82">
        <f>D475+E475</f>
        <v>11000</v>
      </c>
    </row>
    <row r="476" spans="1:6" s="75" customFormat="1" ht="10.5" x14ac:dyDescent="0.25">
      <c r="D476" s="85"/>
      <c r="E476" s="85"/>
      <c r="F476" s="85"/>
    </row>
    <row r="477" spans="1:6" s="75" customFormat="1" ht="10.5" x14ac:dyDescent="0.25">
      <c r="D477" s="85"/>
      <c r="E477" s="85"/>
      <c r="F477" s="85"/>
    </row>
    <row r="478" spans="1:6" s="75" customFormat="1" ht="10.5" x14ac:dyDescent="0.25">
      <c r="D478" s="85"/>
      <c r="E478" s="85"/>
      <c r="F478" s="85"/>
    </row>
    <row r="479" spans="1:6" s="11" customFormat="1" ht="15" x14ac:dyDescent="0.3">
      <c r="A479" s="11" t="s">
        <v>45</v>
      </c>
      <c r="B479" s="10" t="s">
        <v>201</v>
      </c>
      <c r="C479" s="11" t="s">
        <v>300</v>
      </c>
      <c r="D479" s="80"/>
      <c r="E479" s="80"/>
      <c r="F479" s="80"/>
    </row>
    <row r="480" spans="1:6" s="42" customFormat="1" x14ac:dyDescent="0.3">
      <c r="B480" s="117" t="s">
        <v>227</v>
      </c>
      <c r="D480" s="79"/>
      <c r="E480" s="79"/>
      <c r="F480" s="79"/>
    </row>
    <row r="481" spans="1:6" s="5" customFormat="1" ht="14" x14ac:dyDescent="0.3">
      <c r="C481" s="5" t="s">
        <v>73</v>
      </c>
      <c r="D481" s="84">
        <f>SUM(D482:D483)</f>
        <v>14536803</v>
      </c>
      <c r="E481" s="84">
        <f>SUM(E482:E483)</f>
        <v>20086650</v>
      </c>
      <c r="F481" s="84">
        <f>SUM(F482:F483)</f>
        <v>34623453</v>
      </c>
    </row>
    <row r="482" spans="1:6" x14ac:dyDescent="0.3">
      <c r="C482" s="3" t="s">
        <v>144</v>
      </c>
      <c r="D482" s="81">
        <f>13507844+115850</f>
        <v>13623694</v>
      </c>
      <c r="E482" s="81">
        <v>1500000</v>
      </c>
      <c r="F482" s="81">
        <f>D482+E482</f>
        <v>15123694</v>
      </c>
    </row>
    <row r="483" spans="1:6" x14ac:dyDescent="0.3">
      <c r="C483" s="3" t="s">
        <v>267</v>
      </c>
      <c r="D483" s="81">
        <v>913109</v>
      </c>
      <c r="E483" s="81">
        <v>18586650</v>
      </c>
      <c r="F483" s="81">
        <f>D483+E483</f>
        <v>19499759</v>
      </c>
    </row>
    <row r="484" spans="1:6" s="5" customFormat="1" ht="14" x14ac:dyDescent="0.3">
      <c r="C484" s="5" t="s">
        <v>3</v>
      </c>
      <c r="D484" s="84">
        <f t="shared" ref="D484:F485" si="21">D485</f>
        <v>14536803</v>
      </c>
      <c r="E484" s="84">
        <f t="shared" si="21"/>
        <v>20086650</v>
      </c>
      <c r="F484" s="84">
        <f t="shared" si="21"/>
        <v>34623453</v>
      </c>
    </row>
    <row r="485" spans="1:6" s="9" customFormat="1" ht="14" x14ac:dyDescent="0.3">
      <c r="C485" s="9" t="s">
        <v>2</v>
      </c>
      <c r="D485" s="82">
        <f t="shared" si="21"/>
        <v>14536803</v>
      </c>
      <c r="E485" s="82">
        <f t="shared" si="21"/>
        <v>20086650</v>
      </c>
      <c r="F485" s="82">
        <f t="shared" si="21"/>
        <v>34623453</v>
      </c>
    </row>
    <row r="486" spans="1:6" x14ac:dyDescent="0.3">
      <c r="C486" s="3" t="s">
        <v>113</v>
      </c>
      <c r="D486" s="81">
        <v>14536803</v>
      </c>
      <c r="E486" s="81">
        <v>20086650</v>
      </c>
      <c r="F486" s="81">
        <f>D486+E486</f>
        <v>34623453</v>
      </c>
    </row>
    <row r="487" spans="1:6" s="75" customFormat="1" ht="10.5" x14ac:dyDescent="0.25">
      <c r="D487" s="85"/>
      <c r="E487" s="85"/>
      <c r="F487" s="85"/>
    </row>
    <row r="488" spans="1:6" s="75" customFormat="1" ht="10.5" x14ac:dyDescent="0.25">
      <c r="D488" s="85"/>
      <c r="E488" s="85"/>
      <c r="F488" s="85"/>
    </row>
    <row r="489" spans="1:6" s="11" customFormat="1" ht="15" x14ac:dyDescent="0.3">
      <c r="A489" s="11" t="s">
        <v>60</v>
      </c>
      <c r="B489" s="10" t="s">
        <v>201</v>
      </c>
      <c r="C489" s="11" t="s">
        <v>202</v>
      </c>
      <c r="D489" s="80"/>
      <c r="E489" s="80"/>
      <c r="F489" s="80"/>
    </row>
    <row r="490" spans="1:6" s="5" customFormat="1" ht="14" x14ac:dyDescent="0.3">
      <c r="B490" s="117" t="s">
        <v>227</v>
      </c>
      <c r="C490" s="5" t="s">
        <v>73</v>
      </c>
      <c r="D490" s="84">
        <f>SUM(D491:D492)</f>
        <v>35554162</v>
      </c>
      <c r="E490" s="84">
        <f>SUM(E491:E492)</f>
        <v>2294695</v>
      </c>
      <c r="F490" s="84">
        <f>SUM(F491:F492)</f>
        <v>37848857</v>
      </c>
    </row>
    <row r="491" spans="1:6" x14ac:dyDescent="0.3">
      <c r="C491" s="3" t="s">
        <v>144</v>
      </c>
      <c r="D491" s="81">
        <v>35545359</v>
      </c>
      <c r="E491" s="81">
        <v>2017708</v>
      </c>
      <c r="F491" s="81">
        <f>D491+E491</f>
        <v>37563067</v>
      </c>
    </row>
    <row r="492" spans="1:6" x14ac:dyDescent="0.3">
      <c r="C492" s="3" t="s">
        <v>267</v>
      </c>
      <c r="D492" s="81">
        <v>8803</v>
      </c>
      <c r="E492" s="81">
        <v>276987</v>
      </c>
      <c r="F492" s="81">
        <f>D492+E492</f>
        <v>285790</v>
      </c>
    </row>
    <row r="493" spans="1:6" s="5" customFormat="1" ht="14" x14ac:dyDescent="0.3">
      <c r="C493" s="5" t="s">
        <v>3</v>
      </c>
      <c r="D493" s="84">
        <f>D494</f>
        <v>35554162</v>
      </c>
      <c r="E493" s="84">
        <f>E494</f>
        <v>2294695</v>
      </c>
      <c r="F493" s="84">
        <f>F494</f>
        <v>37848857</v>
      </c>
    </row>
    <row r="494" spans="1:6" s="9" customFormat="1" ht="14" x14ac:dyDescent="0.3">
      <c r="C494" s="9" t="s">
        <v>2</v>
      </c>
      <c r="D494" s="82">
        <f>D496+D495</f>
        <v>35554162</v>
      </c>
      <c r="E494" s="82">
        <f>E496+E495</f>
        <v>2294695</v>
      </c>
      <c r="F494" s="82">
        <f>F496+F495</f>
        <v>37848857</v>
      </c>
    </row>
    <row r="495" spans="1:6" x14ac:dyDescent="0.3">
      <c r="A495" s="12"/>
      <c r="B495" s="15"/>
      <c r="C495" s="3" t="s">
        <v>110</v>
      </c>
      <c r="D495" s="81">
        <v>900885</v>
      </c>
      <c r="E495" s="81">
        <v>-109599</v>
      </c>
      <c r="F495" s="81">
        <f>D495+E495</f>
        <v>791286</v>
      </c>
    </row>
    <row r="496" spans="1:6" x14ac:dyDescent="0.3">
      <c r="C496" s="3" t="s">
        <v>113</v>
      </c>
      <c r="D496" s="81">
        <v>34653277</v>
      </c>
      <c r="E496" s="81">
        <v>2404294</v>
      </c>
      <c r="F496" s="81">
        <f>D496+E496</f>
        <v>37057571</v>
      </c>
    </row>
    <row r="497" spans="1:6" s="75" customFormat="1" ht="10.5" x14ac:dyDescent="0.25">
      <c r="D497" s="85"/>
      <c r="E497" s="85"/>
      <c r="F497" s="85"/>
    </row>
    <row r="498" spans="1:6" s="75" customFormat="1" ht="10.5" x14ac:dyDescent="0.25">
      <c r="D498" s="85"/>
      <c r="E498" s="85"/>
      <c r="F498" s="85"/>
    </row>
    <row r="499" spans="1:6" s="11" customFormat="1" ht="15" x14ac:dyDescent="0.3">
      <c r="A499" s="11" t="s">
        <v>228</v>
      </c>
      <c r="B499" s="10" t="s">
        <v>138</v>
      </c>
      <c r="C499" s="11" t="s">
        <v>239</v>
      </c>
      <c r="D499" s="80"/>
      <c r="E499" s="80"/>
      <c r="F499" s="80"/>
    </row>
    <row r="500" spans="1:6" s="75" customFormat="1" ht="10.5" x14ac:dyDescent="0.25">
      <c r="B500" s="76"/>
      <c r="D500" s="85"/>
      <c r="E500" s="85"/>
      <c r="F500" s="85"/>
    </row>
    <row r="501" spans="1:6" s="5" customFormat="1" ht="15" x14ac:dyDescent="0.3">
      <c r="C501" s="11" t="s">
        <v>73</v>
      </c>
      <c r="D501" s="80">
        <f>SUM(D502:D504)</f>
        <v>14009348</v>
      </c>
      <c r="E501" s="80">
        <f>SUM(E502:E504)</f>
        <v>333</v>
      </c>
      <c r="F501" s="80">
        <f>SUM(F502:F504)</f>
        <v>14009681</v>
      </c>
    </row>
    <row r="502" spans="1:6" x14ac:dyDescent="0.3">
      <c r="C502" s="3" t="s">
        <v>144</v>
      </c>
      <c r="D502" s="81">
        <v>343777</v>
      </c>
      <c r="E502" s="81">
        <v>0</v>
      </c>
      <c r="F502" s="81">
        <f>D502+E502</f>
        <v>343777</v>
      </c>
    </row>
    <row r="503" spans="1:6" x14ac:dyDescent="0.3">
      <c r="C503" s="110" t="s">
        <v>223</v>
      </c>
      <c r="D503" s="79">
        <v>13665571</v>
      </c>
      <c r="E503" s="79">
        <v>0</v>
      </c>
      <c r="F503" s="81">
        <f>D503+E503</f>
        <v>13665571</v>
      </c>
    </row>
    <row r="504" spans="1:6" x14ac:dyDescent="0.3">
      <c r="C504" s="3" t="s">
        <v>142</v>
      </c>
      <c r="D504" s="81">
        <v>0</v>
      </c>
      <c r="E504" s="81">
        <v>333</v>
      </c>
      <c r="F504" s="81">
        <f>D504+E504</f>
        <v>333</v>
      </c>
    </row>
    <row r="505" spans="1:6" s="11" customFormat="1" ht="15" x14ac:dyDescent="0.3">
      <c r="C505" s="11" t="s">
        <v>3</v>
      </c>
      <c r="D505" s="80">
        <f>D506+D512</f>
        <v>14009348</v>
      </c>
      <c r="E505" s="80">
        <f>E506+E512</f>
        <v>333</v>
      </c>
      <c r="F505" s="80">
        <f>F506+F512</f>
        <v>14009681</v>
      </c>
    </row>
    <row r="506" spans="1:6" s="9" customFormat="1" ht="14" x14ac:dyDescent="0.3">
      <c r="C506" s="9" t="s">
        <v>2</v>
      </c>
      <c r="D506" s="82">
        <f>D507</f>
        <v>13779214</v>
      </c>
      <c r="E506" s="82">
        <f>E507</f>
        <v>333</v>
      </c>
      <c r="F506" s="82">
        <f>F507</f>
        <v>13779547</v>
      </c>
    </row>
    <row r="507" spans="1:6" x14ac:dyDescent="0.3">
      <c r="C507" s="3" t="s">
        <v>6</v>
      </c>
      <c r="D507" s="81">
        <v>13779214</v>
      </c>
      <c r="E507" s="81">
        <v>333</v>
      </c>
      <c r="F507" s="81">
        <f t="shared" ref="F507:F512" si="22">D507+E507</f>
        <v>13779547</v>
      </c>
    </row>
    <row r="508" spans="1:6" x14ac:dyDescent="0.3">
      <c r="C508" s="20" t="s">
        <v>141</v>
      </c>
      <c r="D508" s="81">
        <v>12156414</v>
      </c>
      <c r="E508" s="81">
        <v>0</v>
      </c>
      <c r="F508" s="81">
        <f t="shared" si="22"/>
        <v>12156414</v>
      </c>
    </row>
    <row r="509" spans="1:6" s="41" customFormat="1" ht="11.5" x14ac:dyDescent="0.25">
      <c r="C509" s="69" t="s">
        <v>221</v>
      </c>
      <c r="D509" s="83">
        <v>12156414</v>
      </c>
      <c r="E509" s="83">
        <v>0</v>
      </c>
      <c r="F509" s="83">
        <f t="shared" si="22"/>
        <v>12156414</v>
      </c>
    </row>
    <row r="510" spans="1:6" x14ac:dyDescent="0.3">
      <c r="C510" s="20" t="s">
        <v>145</v>
      </c>
      <c r="D510" s="81">
        <v>9814639</v>
      </c>
      <c r="E510" s="81">
        <v>0</v>
      </c>
      <c r="F510" s="81">
        <f t="shared" si="22"/>
        <v>9814639</v>
      </c>
    </row>
    <row r="511" spans="1:6" s="41" customFormat="1" ht="11.5" x14ac:dyDescent="0.25">
      <c r="C511" s="67" t="s">
        <v>318</v>
      </c>
      <c r="D511" s="83">
        <v>9814639</v>
      </c>
      <c r="E511" s="83">
        <v>0</v>
      </c>
      <c r="F511" s="83">
        <f t="shared" si="22"/>
        <v>9814639</v>
      </c>
    </row>
    <row r="512" spans="1:6" ht="14" x14ac:dyDescent="0.3">
      <c r="B512" s="15"/>
      <c r="C512" s="9" t="s">
        <v>109</v>
      </c>
      <c r="D512" s="82">
        <v>230134</v>
      </c>
      <c r="E512" s="82">
        <v>0</v>
      </c>
      <c r="F512" s="82">
        <f t="shared" si="22"/>
        <v>230134</v>
      </c>
    </row>
    <row r="513" spans="1:6" s="75" customFormat="1" ht="10.5" x14ac:dyDescent="0.25">
      <c r="D513" s="85"/>
      <c r="E513" s="85"/>
      <c r="F513" s="85"/>
    </row>
    <row r="514" spans="1:6" s="75" customFormat="1" ht="10.5" x14ac:dyDescent="0.25">
      <c r="D514" s="85"/>
      <c r="E514" s="85"/>
      <c r="F514" s="85"/>
    </row>
    <row r="515" spans="1:6" s="75" customFormat="1" ht="10.5" x14ac:dyDescent="0.25">
      <c r="D515" s="85"/>
      <c r="E515" s="85"/>
      <c r="F515" s="85"/>
    </row>
    <row r="516" spans="1:6" s="75" customFormat="1" ht="15" x14ac:dyDescent="0.3">
      <c r="A516" s="65" t="s">
        <v>46</v>
      </c>
      <c r="B516" s="10" t="s">
        <v>123</v>
      </c>
      <c r="C516" s="11" t="s">
        <v>214</v>
      </c>
      <c r="D516" s="85"/>
      <c r="E516" s="85"/>
      <c r="F516" s="85"/>
    </row>
    <row r="517" spans="1:6" s="75" customFormat="1" ht="10.5" x14ac:dyDescent="0.25">
      <c r="A517" s="148"/>
      <c r="B517" s="76"/>
      <c r="D517" s="85"/>
      <c r="E517" s="85"/>
      <c r="F517" s="85"/>
    </row>
    <row r="518" spans="1:6" s="5" customFormat="1" ht="14" x14ac:dyDescent="0.3">
      <c r="A518" s="62"/>
      <c r="B518" s="14"/>
      <c r="C518" s="5" t="s">
        <v>73</v>
      </c>
      <c r="D518" s="84">
        <f>SUM(D519:D522)</f>
        <v>4562995</v>
      </c>
      <c r="E518" s="84">
        <f>SUM(E519:E522)</f>
        <v>302633</v>
      </c>
      <c r="F518" s="84">
        <f>SUM(F519:F522)</f>
        <v>4865628</v>
      </c>
    </row>
    <row r="519" spans="1:6" x14ac:dyDescent="0.3">
      <c r="A519" s="12"/>
      <c r="B519" s="15"/>
      <c r="C519" s="3" t="s">
        <v>144</v>
      </c>
      <c r="D519" s="81">
        <v>4462393</v>
      </c>
      <c r="E519" s="81">
        <v>244657</v>
      </c>
      <c r="F519" s="81">
        <f>D519+E519</f>
        <v>4707050</v>
      </c>
    </row>
    <row r="520" spans="1:6" s="42" customFormat="1" x14ac:dyDescent="0.3">
      <c r="B520" s="51"/>
      <c r="C520" s="110" t="s">
        <v>223</v>
      </c>
      <c r="D520" s="79">
        <v>67896</v>
      </c>
      <c r="E520" s="79">
        <v>38700</v>
      </c>
      <c r="F520" s="81">
        <f>D520+E520</f>
        <v>106596</v>
      </c>
    </row>
    <row r="521" spans="1:6" x14ac:dyDescent="0.3">
      <c r="B521" s="15"/>
      <c r="C521" s="3" t="s">
        <v>142</v>
      </c>
      <c r="D521" s="81">
        <v>16108</v>
      </c>
      <c r="E521" s="81">
        <v>19276</v>
      </c>
      <c r="F521" s="81">
        <f>D521+E521</f>
        <v>35384</v>
      </c>
    </row>
    <row r="522" spans="1:6" x14ac:dyDescent="0.3">
      <c r="A522" s="12"/>
      <c r="B522" s="15"/>
      <c r="C522" s="3" t="s">
        <v>251</v>
      </c>
      <c r="D522" s="81">
        <v>16598</v>
      </c>
      <c r="E522" s="81">
        <v>0</v>
      </c>
      <c r="F522" s="81">
        <f>D522+E522</f>
        <v>16598</v>
      </c>
    </row>
    <row r="523" spans="1:6" s="5" customFormat="1" ht="14" x14ac:dyDescent="0.3">
      <c r="A523" s="62"/>
      <c r="B523" s="14"/>
      <c r="C523" s="5" t="s">
        <v>3</v>
      </c>
      <c r="D523" s="84">
        <f>D524+D530</f>
        <v>4562995</v>
      </c>
      <c r="E523" s="84">
        <f>E524+E530</f>
        <v>302633</v>
      </c>
      <c r="F523" s="84">
        <f>F524+F530</f>
        <v>4865628</v>
      </c>
    </row>
    <row r="524" spans="1:6" s="9" customFormat="1" ht="14" x14ac:dyDescent="0.3">
      <c r="A524" s="63"/>
      <c r="B524" s="60"/>
      <c r="C524" s="9" t="s">
        <v>2</v>
      </c>
      <c r="D524" s="82">
        <f>D525</f>
        <v>4367130</v>
      </c>
      <c r="E524" s="82">
        <f>E525</f>
        <v>464902</v>
      </c>
      <c r="F524" s="82">
        <f>F525</f>
        <v>4832032</v>
      </c>
    </row>
    <row r="525" spans="1:6" x14ac:dyDescent="0.3">
      <c r="A525" s="12"/>
      <c r="B525" s="15"/>
      <c r="C525" s="3" t="s">
        <v>6</v>
      </c>
      <c r="D525" s="81">
        <v>4367130</v>
      </c>
      <c r="E525" s="81">
        <v>464902</v>
      </c>
      <c r="F525" s="81">
        <f t="shared" ref="F525:F530" si="23">D525+E525</f>
        <v>4832032</v>
      </c>
    </row>
    <row r="526" spans="1:6" x14ac:dyDescent="0.3">
      <c r="A526" s="12"/>
      <c r="B526" s="15"/>
      <c r="C526" s="20" t="s">
        <v>141</v>
      </c>
      <c r="D526" s="81">
        <v>3319841</v>
      </c>
      <c r="E526" s="81">
        <v>199727</v>
      </c>
      <c r="F526" s="81">
        <f t="shared" si="23"/>
        <v>3519568</v>
      </c>
    </row>
    <row r="527" spans="1:6" s="41" customFormat="1" ht="11.5" x14ac:dyDescent="0.25">
      <c r="C527" s="69" t="s">
        <v>221</v>
      </c>
      <c r="D527" s="83">
        <v>67896</v>
      </c>
      <c r="E527" s="83">
        <v>38689</v>
      </c>
      <c r="F527" s="83">
        <f t="shared" si="23"/>
        <v>106585</v>
      </c>
    </row>
    <row r="528" spans="1:6" x14ac:dyDescent="0.3">
      <c r="A528" s="12"/>
      <c r="B528" s="15"/>
      <c r="C528" s="20" t="s">
        <v>145</v>
      </c>
      <c r="D528" s="81">
        <v>2592741</v>
      </c>
      <c r="E528" s="81">
        <v>161604</v>
      </c>
      <c r="F528" s="81">
        <f t="shared" si="23"/>
        <v>2754345</v>
      </c>
    </row>
    <row r="529" spans="1:6" s="41" customFormat="1" ht="11.5" x14ac:dyDescent="0.25">
      <c r="C529" s="67" t="s">
        <v>318</v>
      </c>
      <c r="D529" s="83">
        <v>54936</v>
      </c>
      <c r="E529" s="83">
        <v>31304</v>
      </c>
      <c r="F529" s="83">
        <f t="shared" si="23"/>
        <v>86240</v>
      </c>
    </row>
    <row r="530" spans="1:6" ht="14" x14ac:dyDescent="0.3">
      <c r="B530" s="15"/>
      <c r="C530" s="9" t="s">
        <v>109</v>
      </c>
      <c r="D530" s="82">
        <v>195865</v>
      </c>
      <c r="E530" s="82">
        <v>-162269</v>
      </c>
      <c r="F530" s="82">
        <f t="shared" si="23"/>
        <v>33596</v>
      </c>
    </row>
    <row r="531" spans="1:6" s="75" customFormat="1" ht="10.5" x14ac:dyDescent="0.25">
      <c r="A531" s="92"/>
      <c r="B531" s="77"/>
      <c r="D531" s="85"/>
      <c r="E531" s="85"/>
      <c r="F531" s="85"/>
    </row>
    <row r="532" spans="1:6" s="75" customFormat="1" ht="10.5" x14ac:dyDescent="0.25">
      <c r="A532" s="92"/>
      <c r="B532" s="77"/>
      <c r="D532" s="85"/>
      <c r="E532" s="85"/>
      <c r="F532" s="85"/>
    </row>
    <row r="533" spans="1:6" s="35" customFormat="1" ht="15.5" x14ac:dyDescent="0.35">
      <c r="A533" s="65" t="s">
        <v>64</v>
      </c>
      <c r="B533" s="10" t="s">
        <v>123</v>
      </c>
      <c r="C533" s="11" t="s">
        <v>254</v>
      </c>
      <c r="D533" s="80"/>
      <c r="E533" s="80"/>
      <c r="F533" s="80"/>
    </row>
    <row r="534" spans="1:6" s="149" customFormat="1" ht="10.5" x14ac:dyDescent="0.25">
      <c r="A534" s="148"/>
      <c r="B534" s="76"/>
      <c r="C534" s="75"/>
      <c r="D534" s="85"/>
      <c r="E534" s="85"/>
      <c r="F534" s="85"/>
    </row>
    <row r="535" spans="1:6" s="23" customFormat="1" ht="14" x14ac:dyDescent="0.3">
      <c r="A535" s="62"/>
      <c r="B535" s="14"/>
      <c r="C535" s="5" t="s">
        <v>73</v>
      </c>
      <c r="D535" s="84">
        <f>SUM(D536:D537)</f>
        <v>1350268</v>
      </c>
      <c r="E535" s="84">
        <f>SUM(E536:E537)</f>
        <v>26265</v>
      </c>
      <c r="F535" s="84">
        <f>SUM(F536:F537)</f>
        <v>1376533</v>
      </c>
    </row>
    <row r="536" spans="1:6" s="34" customFormat="1" x14ac:dyDescent="0.3">
      <c r="A536" s="12"/>
      <c r="B536" s="15"/>
      <c r="C536" s="3" t="s">
        <v>144</v>
      </c>
      <c r="D536" s="81">
        <v>1333156</v>
      </c>
      <c r="E536" s="81">
        <v>26265</v>
      </c>
      <c r="F536" s="81">
        <f>D536+E536</f>
        <v>1359421</v>
      </c>
    </row>
    <row r="537" spans="1:6" s="42" customFormat="1" x14ac:dyDescent="0.3">
      <c r="B537" s="51"/>
      <c r="C537" s="110" t="s">
        <v>223</v>
      </c>
      <c r="D537" s="79">
        <v>17112</v>
      </c>
      <c r="E537" s="79">
        <v>0</v>
      </c>
      <c r="F537" s="81">
        <f>D537+E537</f>
        <v>17112</v>
      </c>
    </row>
    <row r="538" spans="1:6" s="23" customFormat="1" ht="14" x14ac:dyDescent="0.3">
      <c r="A538" s="62"/>
      <c r="B538" s="14"/>
      <c r="C538" s="5" t="s">
        <v>3</v>
      </c>
      <c r="D538" s="84">
        <f t="shared" ref="D538:F539" si="24">D539</f>
        <v>1350268</v>
      </c>
      <c r="E538" s="84">
        <f t="shared" si="24"/>
        <v>26265</v>
      </c>
      <c r="F538" s="84">
        <f t="shared" si="24"/>
        <v>1376533</v>
      </c>
    </row>
    <row r="539" spans="1:6" s="36" customFormat="1" ht="14" x14ac:dyDescent="0.3">
      <c r="A539" s="63"/>
      <c r="B539" s="60"/>
      <c r="C539" s="9" t="s">
        <v>2</v>
      </c>
      <c r="D539" s="82">
        <f t="shared" si="24"/>
        <v>1350268</v>
      </c>
      <c r="E539" s="82">
        <f t="shared" si="24"/>
        <v>26265</v>
      </c>
      <c r="F539" s="82">
        <f t="shared" si="24"/>
        <v>1376533</v>
      </c>
    </row>
    <row r="540" spans="1:6" x14ac:dyDescent="0.3">
      <c r="C540" s="3" t="s">
        <v>113</v>
      </c>
      <c r="D540" s="81">
        <v>1350268</v>
      </c>
      <c r="E540" s="81">
        <v>26265</v>
      </c>
      <c r="F540" s="81">
        <f>D540+E540</f>
        <v>1376533</v>
      </c>
    </row>
    <row r="541" spans="1:6" s="75" customFormat="1" ht="10.5" x14ac:dyDescent="0.25">
      <c r="A541" s="92"/>
      <c r="B541" s="77"/>
      <c r="D541" s="85"/>
      <c r="E541" s="85"/>
      <c r="F541" s="85"/>
    </row>
    <row r="542" spans="1:6" s="75" customFormat="1" ht="10.5" x14ac:dyDescent="0.25">
      <c r="A542" s="92"/>
      <c r="B542" s="77"/>
      <c r="D542" s="85"/>
      <c r="E542" s="85"/>
      <c r="F542" s="85"/>
    </row>
    <row r="543" spans="1:6" s="11" customFormat="1" ht="15" x14ac:dyDescent="0.3">
      <c r="A543" s="11" t="s">
        <v>47</v>
      </c>
      <c r="B543" s="10" t="s">
        <v>124</v>
      </c>
      <c r="C543" s="11" t="s">
        <v>15</v>
      </c>
      <c r="D543" s="80"/>
      <c r="E543" s="80"/>
      <c r="F543" s="80"/>
    </row>
    <row r="544" spans="1:6" s="75" customFormat="1" ht="10.5" x14ac:dyDescent="0.25">
      <c r="B544" s="76"/>
      <c r="D544" s="85"/>
      <c r="E544" s="85"/>
      <c r="F544" s="85"/>
    </row>
    <row r="545" spans="1:6" s="5" customFormat="1" ht="14" x14ac:dyDescent="0.3">
      <c r="B545" s="14"/>
      <c r="C545" s="5" t="s">
        <v>73</v>
      </c>
      <c r="D545" s="84">
        <f>SUM(D546:D548)</f>
        <v>8893644</v>
      </c>
      <c r="E545" s="84">
        <f>SUM(E546:E548)</f>
        <v>747016</v>
      </c>
      <c r="F545" s="84">
        <f>SUM(F546:F548)</f>
        <v>9640660</v>
      </c>
    </row>
    <row r="546" spans="1:6" x14ac:dyDescent="0.3">
      <c r="B546" s="15"/>
      <c r="C546" s="3" t="s">
        <v>144</v>
      </c>
      <c r="D546" s="81">
        <v>6379657</v>
      </c>
      <c r="E546" s="81">
        <v>522564</v>
      </c>
      <c r="F546" s="81">
        <f>D546+E546</f>
        <v>6902221</v>
      </c>
    </row>
    <row r="547" spans="1:6" s="42" customFormat="1" x14ac:dyDescent="0.3">
      <c r="B547" s="51"/>
      <c r="C547" s="110" t="s">
        <v>223</v>
      </c>
      <c r="D547" s="79">
        <v>421252</v>
      </c>
      <c r="E547" s="79">
        <v>47342</v>
      </c>
      <c r="F547" s="81">
        <f>D547+E547</f>
        <v>468594</v>
      </c>
    </row>
    <row r="548" spans="1:6" x14ac:dyDescent="0.3">
      <c r="B548" s="15"/>
      <c r="C548" s="3" t="s">
        <v>142</v>
      </c>
      <c r="D548" s="81">
        <v>2092735</v>
      </c>
      <c r="E548" s="81">
        <v>177110</v>
      </c>
      <c r="F548" s="81">
        <f>D548+E548</f>
        <v>2269845</v>
      </c>
    </row>
    <row r="549" spans="1:6" s="5" customFormat="1" ht="14" x14ac:dyDescent="0.3">
      <c r="B549" s="14"/>
      <c r="C549" s="5" t="s">
        <v>3</v>
      </c>
      <c r="D549" s="84">
        <f>D550+D556</f>
        <v>8893644</v>
      </c>
      <c r="E549" s="84">
        <f>E550+E556</f>
        <v>747016</v>
      </c>
      <c r="F549" s="84">
        <f>F550+F556</f>
        <v>9640660</v>
      </c>
    </row>
    <row r="550" spans="1:6" s="9" customFormat="1" ht="14" x14ac:dyDescent="0.3">
      <c r="B550" s="60"/>
      <c r="C550" s="9" t="s">
        <v>2</v>
      </c>
      <c r="D550" s="82">
        <f>D551</f>
        <v>8815457</v>
      </c>
      <c r="E550" s="82">
        <f>E551</f>
        <v>746635</v>
      </c>
      <c r="F550" s="82">
        <f>F551</f>
        <v>9562092</v>
      </c>
    </row>
    <row r="551" spans="1:6" x14ac:dyDescent="0.3">
      <c r="B551" s="15"/>
      <c r="C551" s="3" t="s">
        <v>6</v>
      </c>
      <c r="D551" s="81">
        <v>8815457</v>
      </c>
      <c r="E551" s="81">
        <v>746635</v>
      </c>
      <c r="F551" s="81">
        <f t="shared" ref="F551:F556" si="25">D551+E551</f>
        <v>9562092</v>
      </c>
    </row>
    <row r="552" spans="1:6" x14ac:dyDescent="0.3">
      <c r="B552" s="15"/>
      <c r="C552" s="20" t="s">
        <v>141</v>
      </c>
      <c r="D552" s="81">
        <v>5748375</v>
      </c>
      <c r="E552" s="81">
        <v>310854</v>
      </c>
      <c r="F552" s="81">
        <f t="shared" si="25"/>
        <v>6059229</v>
      </c>
    </row>
    <row r="553" spans="1:6" s="41" customFormat="1" ht="11.5" x14ac:dyDescent="0.25">
      <c r="C553" s="69" t="s">
        <v>221</v>
      </c>
      <c r="D553" s="83">
        <v>362112</v>
      </c>
      <c r="E553" s="83">
        <v>39779</v>
      </c>
      <c r="F553" s="83">
        <f t="shared" si="25"/>
        <v>401891</v>
      </c>
    </row>
    <row r="554" spans="1:6" x14ac:dyDescent="0.3">
      <c r="B554" s="15"/>
      <c r="C554" s="20" t="s">
        <v>145</v>
      </c>
      <c r="D554" s="81">
        <v>4490132</v>
      </c>
      <c r="E554" s="81">
        <v>251654</v>
      </c>
      <c r="F554" s="81">
        <f t="shared" si="25"/>
        <v>4741786</v>
      </c>
    </row>
    <row r="555" spans="1:6" s="41" customFormat="1" ht="11.5" x14ac:dyDescent="0.25">
      <c r="C555" s="67" t="s">
        <v>318</v>
      </c>
      <c r="D555" s="83">
        <v>292995</v>
      </c>
      <c r="E555" s="83">
        <v>35398</v>
      </c>
      <c r="F555" s="83">
        <f t="shared" si="25"/>
        <v>328393</v>
      </c>
    </row>
    <row r="556" spans="1:6" ht="14" x14ac:dyDescent="0.3">
      <c r="B556" s="15"/>
      <c r="C556" s="9" t="s">
        <v>109</v>
      </c>
      <c r="D556" s="82">
        <v>78187</v>
      </c>
      <c r="E556" s="82">
        <v>381</v>
      </c>
      <c r="F556" s="82">
        <f t="shared" si="25"/>
        <v>78568</v>
      </c>
    </row>
    <row r="557" spans="1:6" s="75" customFormat="1" ht="10.5" x14ac:dyDescent="0.25">
      <c r="B557" s="77"/>
      <c r="D557" s="85"/>
      <c r="E557" s="85"/>
      <c r="F557" s="85"/>
    </row>
    <row r="558" spans="1:6" s="75" customFormat="1" ht="10.5" x14ac:dyDescent="0.25">
      <c r="B558" s="77"/>
      <c r="D558" s="85"/>
      <c r="E558" s="85"/>
      <c r="F558" s="85"/>
    </row>
    <row r="559" spans="1:6" s="11" customFormat="1" ht="15" x14ac:dyDescent="0.3">
      <c r="A559" s="11" t="s">
        <v>61</v>
      </c>
      <c r="B559" s="10" t="s">
        <v>124</v>
      </c>
      <c r="C559" s="11" t="s">
        <v>62</v>
      </c>
      <c r="D559" s="80"/>
      <c r="E559" s="80"/>
      <c r="F559" s="80"/>
    </row>
    <row r="560" spans="1:6" s="75" customFormat="1" ht="10.5" x14ac:dyDescent="0.25">
      <c r="B560" s="76"/>
      <c r="D560" s="85"/>
      <c r="E560" s="85"/>
      <c r="F560" s="85"/>
    </row>
    <row r="561" spans="1:6" s="5" customFormat="1" ht="14" x14ac:dyDescent="0.3">
      <c r="B561" s="14"/>
      <c r="C561" s="5" t="s">
        <v>73</v>
      </c>
      <c r="D561" s="84">
        <f>SUM(D562:D563)</f>
        <v>8840689</v>
      </c>
      <c r="E561" s="84">
        <f>SUM(E562:E563)</f>
        <v>-703489</v>
      </c>
      <c r="F561" s="84">
        <f>SUM(F562:F563)</f>
        <v>8137200</v>
      </c>
    </row>
    <row r="562" spans="1:6" x14ac:dyDescent="0.3">
      <c r="B562" s="15"/>
      <c r="C562" s="3" t="s">
        <v>144</v>
      </c>
      <c r="D562" s="81">
        <v>8086105</v>
      </c>
      <c r="E562" s="81">
        <v>-552622</v>
      </c>
      <c r="F562" s="81">
        <f>D562+E562</f>
        <v>7533483</v>
      </c>
    </row>
    <row r="563" spans="1:6" s="42" customFormat="1" x14ac:dyDescent="0.3">
      <c r="B563" s="51"/>
      <c r="C563" s="110" t="s">
        <v>223</v>
      </c>
      <c r="D563" s="79">
        <v>754584</v>
      </c>
      <c r="E563" s="79">
        <v>-150867</v>
      </c>
      <c r="F563" s="81">
        <f>D563+E563</f>
        <v>603717</v>
      </c>
    </row>
    <row r="564" spans="1:6" s="5" customFormat="1" ht="14" x14ac:dyDescent="0.3">
      <c r="B564" s="14"/>
      <c r="C564" s="5" t="s">
        <v>3</v>
      </c>
      <c r="D564" s="84">
        <f t="shared" ref="D564:F565" si="26">D565</f>
        <v>8840689</v>
      </c>
      <c r="E564" s="84">
        <f t="shared" si="26"/>
        <v>-703489</v>
      </c>
      <c r="F564" s="84">
        <f t="shared" si="26"/>
        <v>8137200</v>
      </c>
    </row>
    <row r="565" spans="1:6" s="9" customFormat="1" ht="14" x14ac:dyDescent="0.3">
      <c r="B565" s="60"/>
      <c r="C565" s="9" t="s">
        <v>2</v>
      </c>
      <c r="D565" s="82">
        <f t="shared" si="26"/>
        <v>8840689</v>
      </c>
      <c r="E565" s="82">
        <f t="shared" si="26"/>
        <v>-703489</v>
      </c>
      <c r="F565" s="82">
        <f t="shared" si="26"/>
        <v>8137200</v>
      </c>
    </row>
    <row r="566" spans="1:6" x14ac:dyDescent="0.3">
      <c r="C566" s="3" t="s">
        <v>113</v>
      </c>
      <c r="D566" s="81">
        <v>8840689</v>
      </c>
      <c r="E566" s="81">
        <v>-703489</v>
      </c>
      <c r="F566" s="81">
        <f>D566+E566</f>
        <v>8137200</v>
      </c>
    </row>
    <row r="567" spans="1:6" s="75" customFormat="1" ht="10.5" x14ac:dyDescent="0.25">
      <c r="B567" s="77"/>
      <c r="D567" s="85"/>
      <c r="E567" s="85"/>
      <c r="F567" s="85"/>
    </row>
    <row r="568" spans="1:6" s="75" customFormat="1" ht="10.5" x14ac:dyDescent="0.25">
      <c r="B568" s="77"/>
      <c r="D568" s="85"/>
      <c r="E568" s="85"/>
      <c r="F568" s="85"/>
    </row>
    <row r="569" spans="1:6" s="11" customFormat="1" ht="15" x14ac:dyDescent="0.3">
      <c r="A569" s="11" t="s">
        <v>48</v>
      </c>
      <c r="B569" s="10" t="s">
        <v>122</v>
      </c>
      <c r="C569" s="11" t="s">
        <v>213</v>
      </c>
      <c r="D569" s="80"/>
      <c r="E569" s="80"/>
      <c r="F569" s="80"/>
    </row>
    <row r="570" spans="1:6" s="75" customFormat="1" ht="10.5" x14ac:dyDescent="0.25">
      <c r="B570" s="76"/>
      <c r="D570" s="85"/>
      <c r="E570" s="85"/>
      <c r="F570" s="85"/>
    </row>
    <row r="571" spans="1:6" s="5" customFormat="1" ht="14" x14ac:dyDescent="0.3">
      <c r="B571" s="14"/>
      <c r="C571" s="5" t="s">
        <v>73</v>
      </c>
      <c r="D571" s="84">
        <f>SUM(D572:D574)</f>
        <v>1533855</v>
      </c>
      <c r="E571" s="84">
        <f>SUM(E572:E574)</f>
        <v>216757</v>
      </c>
      <c r="F571" s="84">
        <f>SUM(F572:F574)</f>
        <v>1750612</v>
      </c>
    </row>
    <row r="572" spans="1:6" x14ac:dyDescent="0.3">
      <c r="B572" s="15"/>
      <c r="C572" s="3" t="s">
        <v>144</v>
      </c>
      <c r="D572" s="81">
        <v>1501330</v>
      </c>
      <c r="E572" s="81">
        <v>90468</v>
      </c>
      <c r="F572" s="81">
        <f>D572+E572</f>
        <v>1591798</v>
      </c>
    </row>
    <row r="573" spans="1:6" s="42" customFormat="1" x14ac:dyDescent="0.3">
      <c r="B573" s="51"/>
      <c r="C573" s="110" t="s">
        <v>223</v>
      </c>
      <c r="D573" s="79">
        <v>30000</v>
      </c>
      <c r="E573" s="79">
        <v>128289</v>
      </c>
      <c r="F573" s="81">
        <f>D573+E573</f>
        <v>158289</v>
      </c>
    </row>
    <row r="574" spans="1:6" x14ac:dyDescent="0.3">
      <c r="B574" s="15"/>
      <c r="C574" s="3" t="s">
        <v>142</v>
      </c>
      <c r="D574" s="81">
        <v>2525</v>
      </c>
      <c r="E574" s="81">
        <v>-2000</v>
      </c>
      <c r="F574" s="81">
        <f>D574+E574</f>
        <v>525</v>
      </c>
    </row>
    <row r="575" spans="1:6" s="5" customFormat="1" ht="14" x14ac:dyDescent="0.3">
      <c r="B575" s="14"/>
      <c r="C575" s="5" t="s">
        <v>3</v>
      </c>
      <c r="D575" s="84">
        <f>D576+D582</f>
        <v>1533855</v>
      </c>
      <c r="E575" s="84">
        <f>E576+E582</f>
        <v>216757</v>
      </c>
      <c r="F575" s="84">
        <f>F576+F582</f>
        <v>1750612</v>
      </c>
    </row>
    <row r="576" spans="1:6" s="9" customFormat="1" ht="14" x14ac:dyDescent="0.3">
      <c r="B576" s="60"/>
      <c r="C576" s="9" t="s">
        <v>2</v>
      </c>
      <c r="D576" s="82">
        <f>D577</f>
        <v>1525221</v>
      </c>
      <c r="E576" s="82">
        <f>E577</f>
        <v>216757</v>
      </c>
      <c r="F576" s="82">
        <f>F577</f>
        <v>1741978</v>
      </c>
    </row>
    <row r="577" spans="1:6" x14ac:dyDescent="0.3">
      <c r="B577" s="15"/>
      <c r="C577" s="3" t="s">
        <v>6</v>
      </c>
      <c r="D577" s="81">
        <v>1525221</v>
      </c>
      <c r="E577" s="81">
        <v>216757</v>
      </c>
      <c r="F577" s="81">
        <f t="shared" ref="F577:F582" si="27">D577+E577</f>
        <v>1741978</v>
      </c>
    </row>
    <row r="578" spans="1:6" x14ac:dyDescent="0.3">
      <c r="B578" s="15"/>
      <c r="C578" s="20" t="s">
        <v>141</v>
      </c>
      <c r="D578" s="81">
        <v>1030763</v>
      </c>
      <c r="E578" s="81">
        <v>140760</v>
      </c>
      <c r="F578" s="81">
        <f t="shared" si="27"/>
        <v>1171523</v>
      </c>
    </row>
    <row r="579" spans="1:6" s="41" customFormat="1" ht="11.5" x14ac:dyDescent="0.25">
      <c r="C579" s="69" t="s">
        <v>221</v>
      </c>
      <c r="D579" s="83">
        <v>0</v>
      </c>
      <c r="E579" s="83">
        <v>86434</v>
      </c>
      <c r="F579" s="83">
        <f t="shared" si="27"/>
        <v>86434</v>
      </c>
    </row>
    <row r="580" spans="1:6" x14ac:dyDescent="0.3">
      <c r="B580" s="15"/>
      <c r="C580" s="55" t="s">
        <v>145</v>
      </c>
      <c r="D580" s="81">
        <v>806468</v>
      </c>
      <c r="E580" s="81">
        <v>103662</v>
      </c>
      <c r="F580" s="81">
        <f t="shared" si="27"/>
        <v>910130</v>
      </c>
    </row>
    <row r="581" spans="1:6" s="41" customFormat="1" ht="11.5" x14ac:dyDescent="0.25">
      <c r="C581" s="67" t="s">
        <v>318</v>
      </c>
      <c r="D581" s="83">
        <v>0</v>
      </c>
      <c r="E581" s="83">
        <v>59705</v>
      </c>
      <c r="F581" s="83">
        <f t="shared" si="27"/>
        <v>59705</v>
      </c>
    </row>
    <row r="582" spans="1:6" s="9" customFormat="1" ht="14" x14ac:dyDescent="0.3">
      <c r="C582" s="9" t="s">
        <v>109</v>
      </c>
      <c r="D582" s="82">
        <v>8634</v>
      </c>
      <c r="E582" s="82">
        <v>0</v>
      </c>
      <c r="F582" s="82">
        <f t="shared" si="27"/>
        <v>8634</v>
      </c>
    </row>
    <row r="583" spans="1:6" s="75" customFormat="1" ht="10.5" x14ac:dyDescent="0.25">
      <c r="B583" s="77"/>
      <c r="D583" s="85"/>
      <c r="E583" s="85"/>
      <c r="F583" s="85"/>
    </row>
    <row r="584" spans="1:6" s="75" customFormat="1" ht="10.5" x14ac:dyDescent="0.25">
      <c r="B584" s="77"/>
      <c r="D584" s="85"/>
      <c r="E584" s="85"/>
      <c r="F584" s="85"/>
    </row>
    <row r="585" spans="1:6" s="75" customFormat="1" ht="10.5" x14ac:dyDescent="0.25">
      <c r="B585" s="77"/>
      <c r="D585" s="85"/>
      <c r="E585" s="85"/>
      <c r="F585" s="85"/>
    </row>
    <row r="586" spans="1:6" s="75" customFormat="1" ht="10.5" x14ac:dyDescent="0.25">
      <c r="B586" s="77"/>
      <c r="D586" s="85"/>
      <c r="E586" s="85"/>
      <c r="F586" s="85"/>
    </row>
    <row r="587" spans="1:6" s="75" customFormat="1" ht="10.5" x14ac:dyDescent="0.25">
      <c r="B587" s="77"/>
      <c r="D587" s="85"/>
      <c r="E587" s="85"/>
      <c r="F587" s="85"/>
    </row>
    <row r="588" spans="1:6" s="75" customFormat="1" ht="10.5" x14ac:dyDescent="0.25">
      <c r="B588" s="77"/>
      <c r="D588" s="85"/>
      <c r="E588" s="85"/>
      <c r="F588" s="85"/>
    </row>
    <row r="589" spans="1:6" s="75" customFormat="1" ht="10.5" x14ac:dyDescent="0.25">
      <c r="B589" s="77"/>
      <c r="D589" s="85"/>
      <c r="E589" s="85"/>
      <c r="F589" s="85"/>
    </row>
    <row r="590" spans="1:6" s="11" customFormat="1" ht="15" x14ac:dyDescent="0.3">
      <c r="A590" s="11" t="s">
        <v>83</v>
      </c>
      <c r="B590" s="10" t="s">
        <v>122</v>
      </c>
      <c r="C590" s="11" t="s">
        <v>85</v>
      </c>
      <c r="D590" s="80"/>
      <c r="E590" s="80"/>
      <c r="F590" s="80"/>
    </row>
    <row r="591" spans="1:6" s="75" customFormat="1" ht="10.5" x14ac:dyDescent="0.25">
      <c r="B591" s="76"/>
      <c r="D591" s="85"/>
      <c r="E591" s="85"/>
      <c r="F591" s="85"/>
    </row>
    <row r="592" spans="1:6" s="5" customFormat="1" ht="14" x14ac:dyDescent="0.3">
      <c r="B592" s="14"/>
      <c r="C592" s="5" t="s">
        <v>73</v>
      </c>
      <c r="D592" s="84">
        <f>SUM(D593:D595)</f>
        <v>1669805</v>
      </c>
      <c r="E592" s="84">
        <f>SUM(E593:E595)</f>
        <v>1708330</v>
      </c>
      <c r="F592" s="84">
        <f>SUM(F593:F595)</f>
        <v>3378135</v>
      </c>
    </row>
    <row r="593" spans="1:6" x14ac:dyDescent="0.3">
      <c r="B593" s="15"/>
      <c r="C593" s="3" t="s">
        <v>144</v>
      </c>
      <c r="D593" s="81">
        <v>1669805</v>
      </c>
      <c r="E593" s="81">
        <v>1597668</v>
      </c>
      <c r="F593" s="81">
        <f>D593+E593</f>
        <v>3267473</v>
      </c>
    </row>
    <row r="594" spans="1:6" x14ac:dyDescent="0.3">
      <c r="B594" s="15"/>
      <c r="C594" s="110" t="s">
        <v>223</v>
      </c>
      <c r="D594" s="79">
        <v>0</v>
      </c>
      <c r="E594" s="79">
        <v>95381</v>
      </c>
      <c r="F594" s="81">
        <f>D594+E594</f>
        <v>95381</v>
      </c>
    </row>
    <row r="595" spans="1:6" x14ac:dyDescent="0.3">
      <c r="B595" s="15"/>
      <c r="C595" s="3" t="s">
        <v>142</v>
      </c>
      <c r="D595" s="81">
        <v>0</v>
      </c>
      <c r="E595" s="81">
        <v>15281</v>
      </c>
      <c r="F595" s="81">
        <f>D595+E595</f>
        <v>15281</v>
      </c>
    </row>
    <row r="596" spans="1:6" s="5" customFormat="1" ht="14" x14ac:dyDescent="0.3">
      <c r="B596" s="14"/>
      <c r="C596" s="5" t="s">
        <v>3</v>
      </c>
      <c r="D596" s="84">
        <f t="shared" ref="D596:F597" si="28">D597</f>
        <v>1669805</v>
      </c>
      <c r="E596" s="84">
        <f t="shared" si="28"/>
        <v>1708330</v>
      </c>
      <c r="F596" s="84">
        <f t="shared" si="28"/>
        <v>3378135</v>
      </c>
    </row>
    <row r="597" spans="1:6" s="9" customFormat="1" ht="14" x14ac:dyDescent="0.3">
      <c r="B597" s="60"/>
      <c r="C597" s="9" t="s">
        <v>2</v>
      </c>
      <c r="D597" s="82">
        <f t="shared" si="28"/>
        <v>1669805</v>
      </c>
      <c r="E597" s="82">
        <f t="shared" si="28"/>
        <v>1708330</v>
      </c>
      <c r="F597" s="82">
        <f t="shared" si="28"/>
        <v>3378135</v>
      </c>
    </row>
    <row r="598" spans="1:6" x14ac:dyDescent="0.3">
      <c r="C598" s="3" t="s">
        <v>113</v>
      </c>
      <c r="D598" s="81">
        <v>1669805</v>
      </c>
      <c r="E598" s="81">
        <v>1708330</v>
      </c>
      <c r="F598" s="81">
        <f>D598+E598</f>
        <v>3378135</v>
      </c>
    </row>
    <row r="599" spans="1:6" s="75" customFormat="1" ht="10.5" x14ac:dyDescent="0.25">
      <c r="B599" s="77"/>
      <c r="D599" s="85"/>
      <c r="E599" s="85"/>
      <c r="F599" s="85"/>
    </row>
    <row r="600" spans="1:6" s="75" customFormat="1" ht="10.5" x14ac:dyDescent="0.25">
      <c r="B600" s="77"/>
      <c r="D600" s="85"/>
      <c r="E600" s="85"/>
      <c r="F600" s="85"/>
    </row>
    <row r="601" spans="1:6" s="39" customFormat="1" ht="15" x14ac:dyDescent="0.3">
      <c r="A601" s="11" t="s">
        <v>50</v>
      </c>
      <c r="B601" s="10" t="s">
        <v>122</v>
      </c>
      <c r="C601" s="11" t="s">
        <v>195</v>
      </c>
      <c r="D601" s="80"/>
      <c r="E601" s="80"/>
      <c r="F601" s="80"/>
    </row>
    <row r="602" spans="1:6" s="75" customFormat="1" ht="10.5" x14ac:dyDescent="0.25">
      <c r="B602" s="76"/>
      <c r="D602" s="85"/>
      <c r="E602" s="85"/>
      <c r="F602" s="85"/>
    </row>
    <row r="603" spans="1:6" s="39" customFormat="1" ht="14" x14ac:dyDescent="0.3">
      <c r="A603" s="5"/>
      <c r="B603" s="14"/>
      <c r="C603" s="5" t="s">
        <v>73</v>
      </c>
      <c r="D603" s="84">
        <f>D604+D606+D605</f>
        <v>8154517</v>
      </c>
      <c r="E603" s="84">
        <f>E604+E606+E605</f>
        <v>1158162</v>
      </c>
      <c r="F603" s="84">
        <f>F604+F606+F605</f>
        <v>9312679</v>
      </c>
    </row>
    <row r="604" spans="1:6" s="39" customFormat="1" x14ac:dyDescent="0.3">
      <c r="A604" s="3"/>
      <c r="B604" s="15"/>
      <c r="C604" s="3" t="s">
        <v>144</v>
      </c>
      <c r="D604" s="81">
        <v>7942464</v>
      </c>
      <c r="E604" s="81">
        <v>357602</v>
      </c>
      <c r="F604" s="81">
        <f>D604+E604</f>
        <v>8300066</v>
      </c>
    </row>
    <row r="605" spans="1:6" s="39" customFormat="1" x14ac:dyDescent="0.3">
      <c r="A605" s="3"/>
      <c r="B605" s="15"/>
      <c r="C605" s="110" t="s">
        <v>223</v>
      </c>
      <c r="D605" s="81">
        <v>126202</v>
      </c>
      <c r="E605" s="81">
        <v>800260</v>
      </c>
      <c r="F605" s="81">
        <f>D605+E605</f>
        <v>926462</v>
      </c>
    </row>
    <row r="606" spans="1:6" x14ac:dyDescent="0.3">
      <c r="B606" s="15"/>
      <c r="C606" s="3" t="s">
        <v>142</v>
      </c>
      <c r="D606" s="81">
        <v>85851</v>
      </c>
      <c r="E606" s="81">
        <v>300</v>
      </c>
      <c r="F606" s="81">
        <f>D606+E606</f>
        <v>86151</v>
      </c>
    </row>
    <row r="607" spans="1:6" s="39" customFormat="1" ht="14" x14ac:dyDescent="0.3">
      <c r="A607" s="5"/>
      <c r="B607" s="14"/>
      <c r="C607" s="5" t="s">
        <v>3</v>
      </c>
      <c r="D607" s="84">
        <f>D608+D615</f>
        <v>8154517</v>
      </c>
      <c r="E607" s="84">
        <f>E608+E615</f>
        <v>1158162</v>
      </c>
      <c r="F607" s="84">
        <f>F608+F615</f>
        <v>9312679</v>
      </c>
    </row>
    <row r="608" spans="1:6" s="39" customFormat="1" ht="14" x14ac:dyDescent="0.3">
      <c r="A608" s="9"/>
      <c r="B608" s="60"/>
      <c r="C608" s="9" t="s">
        <v>2</v>
      </c>
      <c r="D608" s="82">
        <f>D609+D614</f>
        <v>8154517</v>
      </c>
      <c r="E608" s="82">
        <f>E609+E614</f>
        <v>1151653</v>
      </c>
      <c r="F608" s="82">
        <f>F609+F614</f>
        <v>9306170</v>
      </c>
    </row>
    <row r="609" spans="1:6" s="39" customFormat="1" x14ac:dyDescent="0.3">
      <c r="A609" s="3"/>
      <c r="B609" s="15"/>
      <c r="C609" s="3" t="s">
        <v>6</v>
      </c>
      <c r="D609" s="81">
        <v>7973678</v>
      </c>
      <c r="E609" s="81">
        <v>1151653</v>
      </c>
      <c r="F609" s="81">
        <f t="shared" ref="F609:F614" si="29">D609+E609</f>
        <v>9125331</v>
      </c>
    </row>
    <row r="610" spans="1:6" s="39" customFormat="1" x14ac:dyDescent="0.3">
      <c r="A610" s="3"/>
      <c r="B610" s="15"/>
      <c r="C610" s="154" t="s">
        <v>141</v>
      </c>
      <c r="D610" s="81">
        <v>7033076</v>
      </c>
      <c r="E610" s="81">
        <v>1146377</v>
      </c>
      <c r="F610" s="81">
        <f t="shared" si="29"/>
        <v>8179453</v>
      </c>
    </row>
    <row r="611" spans="1:6" s="41" customFormat="1" ht="11.5" x14ac:dyDescent="0.25">
      <c r="C611" s="69" t="s">
        <v>221</v>
      </c>
      <c r="D611" s="83">
        <v>0</v>
      </c>
      <c r="E611" s="83">
        <v>790877</v>
      </c>
      <c r="F611" s="83">
        <f t="shared" si="29"/>
        <v>790877</v>
      </c>
    </row>
    <row r="612" spans="1:6" s="39" customFormat="1" x14ac:dyDescent="0.3">
      <c r="A612" s="3"/>
      <c r="B612" s="15"/>
      <c r="C612" s="20" t="s">
        <v>145</v>
      </c>
      <c r="D612" s="81">
        <v>5455491</v>
      </c>
      <c r="E612" s="81">
        <v>905663</v>
      </c>
      <c r="F612" s="81">
        <f t="shared" si="29"/>
        <v>6361154</v>
      </c>
    </row>
    <row r="613" spans="1:6" s="41" customFormat="1" ht="11.5" x14ac:dyDescent="0.25">
      <c r="C613" s="67" t="s">
        <v>318</v>
      </c>
      <c r="D613" s="83">
        <v>0</v>
      </c>
      <c r="E613" s="83">
        <v>641623</v>
      </c>
      <c r="F613" s="83">
        <f t="shared" si="29"/>
        <v>641623</v>
      </c>
    </row>
    <row r="614" spans="1:6" x14ac:dyDescent="0.3">
      <c r="C614" s="3" t="s">
        <v>113</v>
      </c>
      <c r="D614" s="81">
        <v>180839</v>
      </c>
      <c r="E614" s="81">
        <v>0</v>
      </c>
      <c r="F614" s="81">
        <f t="shared" si="29"/>
        <v>180839</v>
      </c>
    </row>
    <row r="615" spans="1:6" ht="14" x14ac:dyDescent="0.3">
      <c r="B615" s="15"/>
      <c r="C615" s="9" t="s">
        <v>109</v>
      </c>
      <c r="D615" s="82">
        <v>0</v>
      </c>
      <c r="E615" s="82">
        <v>6509</v>
      </c>
      <c r="F615" s="82">
        <f>D615+E615</f>
        <v>6509</v>
      </c>
    </row>
    <row r="616" spans="1:6" s="75" customFormat="1" ht="10.5" x14ac:dyDescent="0.25">
      <c r="B616" s="77"/>
      <c r="D616" s="85"/>
      <c r="E616" s="85"/>
      <c r="F616" s="85"/>
    </row>
    <row r="617" spans="1:6" s="75" customFormat="1" ht="10.5" x14ac:dyDescent="0.25">
      <c r="B617" s="77"/>
      <c r="D617" s="85"/>
      <c r="E617" s="85"/>
      <c r="F617" s="85"/>
    </row>
    <row r="618" spans="1:6" s="75" customFormat="1" ht="15" x14ac:dyDescent="0.3">
      <c r="A618" s="11" t="s">
        <v>225</v>
      </c>
      <c r="B618" s="10" t="s">
        <v>119</v>
      </c>
      <c r="C618" s="118" t="s">
        <v>240</v>
      </c>
      <c r="D618" s="80"/>
      <c r="E618" s="80"/>
      <c r="F618" s="80"/>
    </row>
    <row r="619" spans="1:6" s="75" customFormat="1" ht="15" x14ac:dyDescent="0.3">
      <c r="A619" s="11"/>
      <c r="B619" s="10"/>
      <c r="C619" s="118" t="s">
        <v>241</v>
      </c>
      <c r="D619" s="80"/>
      <c r="E619" s="80"/>
      <c r="F619" s="80"/>
    </row>
    <row r="620" spans="1:6" s="75" customFormat="1" ht="10.5" x14ac:dyDescent="0.25">
      <c r="B620" s="76"/>
      <c r="D620" s="85"/>
      <c r="E620" s="85"/>
      <c r="F620" s="85"/>
    </row>
    <row r="621" spans="1:6" s="75" customFormat="1" ht="14" x14ac:dyDescent="0.3">
      <c r="A621" s="5"/>
      <c r="B621" s="14"/>
      <c r="C621" s="5" t="s">
        <v>73</v>
      </c>
      <c r="D621" s="84">
        <f>D622</f>
        <v>369865</v>
      </c>
      <c r="E621" s="84">
        <f>E622</f>
        <v>-12741</v>
      </c>
      <c r="F621" s="84">
        <f>F622</f>
        <v>357124</v>
      </c>
    </row>
    <row r="622" spans="1:6" s="75" customFormat="1" x14ac:dyDescent="0.3">
      <c r="A622" s="3"/>
      <c r="B622" s="15"/>
      <c r="C622" s="3" t="s">
        <v>144</v>
      </c>
      <c r="D622" s="81">
        <v>369865</v>
      </c>
      <c r="E622" s="81">
        <v>-12741</v>
      </c>
      <c r="F622" s="81">
        <f>D622+E622</f>
        <v>357124</v>
      </c>
    </row>
    <row r="623" spans="1:6" s="75" customFormat="1" ht="14" x14ac:dyDescent="0.3">
      <c r="A623" s="5"/>
      <c r="B623" s="14"/>
      <c r="C623" s="5" t="s">
        <v>3</v>
      </c>
      <c r="D623" s="84">
        <f>D624</f>
        <v>369865</v>
      </c>
      <c r="E623" s="84">
        <f>E624</f>
        <v>-12741</v>
      </c>
      <c r="F623" s="84">
        <f>F624</f>
        <v>357124</v>
      </c>
    </row>
    <row r="624" spans="1:6" s="75" customFormat="1" ht="14" x14ac:dyDescent="0.3">
      <c r="A624" s="9"/>
      <c r="B624" s="60"/>
      <c r="C624" s="9" t="s">
        <v>2</v>
      </c>
      <c r="D624" s="82">
        <f>D625+D626</f>
        <v>369865</v>
      </c>
      <c r="E624" s="82">
        <f>E625+E626</f>
        <v>-12741</v>
      </c>
      <c r="F624" s="82">
        <f>F625+F626</f>
        <v>357124</v>
      </c>
    </row>
    <row r="625" spans="1:6" s="75" customFormat="1" x14ac:dyDescent="0.3">
      <c r="A625" s="3"/>
      <c r="B625" s="17"/>
      <c r="C625" s="3" t="s">
        <v>1</v>
      </c>
      <c r="D625" s="81">
        <v>313865</v>
      </c>
      <c r="E625" s="81">
        <v>0</v>
      </c>
      <c r="F625" s="81">
        <f>D625+E625</f>
        <v>313865</v>
      </c>
    </row>
    <row r="626" spans="1:6" x14ac:dyDescent="0.3">
      <c r="C626" s="3" t="s">
        <v>113</v>
      </c>
      <c r="D626" s="81">
        <v>56000</v>
      </c>
      <c r="E626" s="81">
        <v>-12741</v>
      </c>
      <c r="F626" s="81">
        <f>D626+E626</f>
        <v>43259</v>
      </c>
    </row>
    <row r="627" spans="1:6" s="75" customFormat="1" ht="10.5" x14ac:dyDescent="0.25">
      <c r="B627" s="77"/>
      <c r="D627" s="85"/>
      <c r="E627" s="85"/>
      <c r="F627" s="85"/>
    </row>
    <row r="628" spans="1:6" s="75" customFormat="1" ht="10.5" x14ac:dyDescent="0.25">
      <c r="B628" s="77"/>
      <c r="D628" s="85"/>
      <c r="E628" s="85"/>
      <c r="F628" s="85"/>
    </row>
    <row r="629" spans="1:6" s="11" customFormat="1" ht="15" x14ac:dyDescent="0.3">
      <c r="A629" s="11" t="s">
        <v>49</v>
      </c>
      <c r="B629" s="10" t="s">
        <v>122</v>
      </c>
      <c r="C629" s="11" t="s">
        <v>212</v>
      </c>
      <c r="D629" s="80"/>
      <c r="E629" s="80"/>
      <c r="F629" s="80"/>
    </row>
    <row r="630" spans="1:6" s="75" customFormat="1" ht="10.5" x14ac:dyDescent="0.25">
      <c r="B630" s="76"/>
      <c r="D630" s="85"/>
      <c r="E630" s="85"/>
      <c r="F630" s="85"/>
    </row>
    <row r="631" spans="1:6" s="5" customFormat="1" ht="14" x14ac:dyDescent="0.3">
      <c r="B631" s="14"/>
      <c r="C631" s="5" t="s">
        <v>73</v>
      </c>
      <c r="D631" s="84">
        <f>D632+D633</f>
        <v>174842</v>
      </c>
      <c r="E631" s="84">
        <f>E632+E633</f>
        <v>7979</v>
      </c>
      <c r="F631" s="84">
        <f>F632+F633</f>
        <v>182821</v>
      </c>
    </row>
    <row r="632" spans="1:6" x14ac:dyDescent="0.3">
      <c r="B632" s="15"/>
      <c r="C632" s="3" t="s">
        <v>144</v>
      </c>
      <c r="D632" s="81">
        <v>174842</v>
      </c>
      <c r="E632" s="81">
        <v>0</v>
      </c>
      <c r="F632" s="81">
        <f>D632+E632</f>
        <v>174842</v>
      </c>
    </row>
    <row r="633" spans="1:6" x14ac:dyDescent="0.3">
      <c r="B633" s="15"/>
      <c r="C633" s="3" t="s">
        <v>142</v>
      </c>
      <c r="D633" s="81">
        <v>0</v>
      </c>
      <c r="E633" s="81">
        <v>7979</v>
      </c>
      <c r="F633" s="81">
        <f>D633+E633</f>
        <v>7979</v>
      </c>
    </row>
    <row r="634" spans="1:6" s="5" customFormat="1" ht="14" x14ac:dyDescent="0.3">
      <c r="B634" s="14"/>
      <c r="C634" s="5" t="s">
        <v>3</v>
      </c>
      <c r="D634" s="84">
        <f>D635+D637</f>
        <v>174842</v>
      </c>
      <c r="E634" s="84">
        <f>E635+E637</f>
        <v>7979</v>
      </c>
      <c r="F634" s="84">
        <f>F635+F637</f>
        <v>182821</v>
      </c>
    </row>
    <row r="635" spans="1:6" s="9" customFormat="1" ht="14" x14ac:dyDescent="0.3">
      <c r="B635" s="60"/>
      <c r="C635" s="9" t="s">
        <v>2</v>
      </c>
      <c r="D635" s="82">
        <f>D636</f>
        <v>109842</v>
      </c>
      <c r="E635" s="82">
        <f>E636</f>
        <v>36979</v>
      </c>
      <c r="F635" s="82">
        <f>F636</f>
        <v>146821</v>
      </c>
    </row>
    <row r="636" spans="1:6" x14ac:dyDescent="0.3">
      <c r="B636" s="15"/>
      <c r="C636" s="3" t="s">
        <v>1</v>
      </c>
      <c r="D636" s="81">
        <v>109842</v>
      </c>
      <c r="E636" s="81">
        <v>36979</v>
      </c>
      <c r="F636" s="81">
        <f>D636+E636</f>
        <v>146821</v>
      </c>
    </row>
    <row r="637" spans="1:6" ht="14" x14ac:dyDescent="0.3">
      <c r="B637" s="15"/>
      <c r="C637" s="9" t="s">
        <v>109</v>
      </c>
      <c r="D637" s="82">
        <v>65000</v>
      </c>
      <c r="E637" s="82">
        <v>-29000</v>
      </c>
      <c r="F637" s="82">
        <f>D637+E637</f>
        <v>36000</v>
      </c>
    </row>
    <row r="638" spans="1:6" s="75" customFormat="1" ht="10.5" x14ac:dyDescent="0.25">
      <c r="B638" s="77"/>
      <c r="D638" s="85"/>
      <c r="E638" s="85"/>
      <c r="F638" s="85"/>
    </row>
    <row r="639" spans="1:6" s="75" customFormat="1" ht="10.5" x14ac:dyDescent="0.25">
      <c r="B639" s="77"/>
      <c r="D639" s="85"/>
      <c r="E639" s="85"/>
      <c r="F639" s="85"/>
    </row>
    <row r="640" spans="1:6" s="11" customFormat="1" ht="15" x14ac:dyDescent="0.3">
      <c r="A640" s="11" t="s">
        <v>53</v>
      </c>
      <c r="B640" s="10" t="s">
        <v>122</v>
      </c>
      <c r="C640" s="11" t="s">
        <v>152</v>
      </c>
      <c r="D640" s="80"/>
      <c r="E640" s="80"/>
      <c r="F640" s="80"/>
    </row>
    <row r="641" spans="1:6" s="75" customFormat="1" ht="10.5" x14ac:dyDescent="0.25">
      <c r="B641" s="76"/>
      <c r="D641" s="85"/>
      <c r="E641" s="85"/>
      <c r="F641" s="85"/>
    </row>
    <row r="642" spans="1:6" s="5" customFormat="1" ht="14" x14ac:dyDescent="0.3">
      <c r="B642" s="14"/>
      <c r="C642" s="5" t="s">
        <v>73</v>
      </c>
      <c r="D642" s="84">
        <f>D643</f>
        <v>70372</v>
      </c>
      <c r="E642" s="84">
        <f>E643</f>
        <v>0</v>
      </c>
      <c r="F642" s="84">
        <f>F643</f>
        <v>70372</v>
      </c>
    </row>
    <row r="643" spans="1:6" x14ac:dyDescent="0.3">
      <c r="B643" s="17"/>
      <c r="C643" s="3" t="s">
        <v>144</v>
      </c>
      <c r="D643" s="81">
        <v>70372</v>
      </c>
      <c r="E643" s="81"/>
      <c r="F643" s="81">
        <f>D643+E643</f>
        <v>70372</v>
      </c>
    </row>
    <row r="644" spans="1:6" s="5" customFormat="1" ht="14" x14ac:dyDescent="0.3">
      <c r="B644" s="14"/>
      <c r="C644" s="5" t="s">
        <v>3</v>
      </c>
      <c r="D644" s="84">
        <f t="shared" ref="D644:F645" si="30">D645</f>
        <v>70372</v>
      </c>
      <c r="E644" s="84">
        <f t="shared" si="30"/>
        <v>0</v>
      </c>
      <c r="F644" s="84">
        <f t="shared" si="30"/>
        <v>70372</v>
      </c>
    </row>
    <row r="645" spans="1:6" s="9" customFormat="1" ht="14" x14ac:dyDescent="0.3">
      <c r="B645" s="14"/>
      <c r="C645" s="9" t="s">
        <v>2</v>
      </c>
      <c r="D645" s="82">
        <f t="shared" si="30"/>
        <v>70372</v>
      </c>
      <c r="E645" s="82">
        <f t="shared" si="30"/>
        <v>0</v>
      </c>
      <c r="F645" s="82">
        <f t="shared" si="30"/>
        <v>70372</v>
      </c>
    </row>
    <row r="646" spans="1:6" x14ac:dyDescent="0.3">
      <c r="C646" s="3" t="s">
        <v>110</v>
      </c>
      <c r="D646" s="81">
        <v>70372</v>
      </c>
      <c r="E646" s="81"/>
      <c r="F646" s="81">
        <f>D646+E646</f>
        <v>70372</v>
      </c>
    </row>
    <row r="647" spans="1:6" s="22" customFormat="1" ht="10.5" x14ac:dyDescent="0.25">
      <c r="B647" s="134"/>
      <c r="D647" s="88"/>
      <c r="E647" s="88"/>
      <c r="F647" s="88"/>
    </row>
    <row r="648" spans="1:6" s="22" customFormat="1" ht="10.5" x14ac:dyDescent="0.25">
      <c r="B648" s="134"/>
      <c r="D648" s="88"/>
      <c r="E648" s="88"/>
      <c r="F648" s="88"/>
    </row>
    <row r="649" spans="1:6" s="11" customFormat="1" ht="15" x14ac:dyDescent="0.3">
      <c r="A649" s="11" t="s">
        <v>71</v>
      </c>
      <c r="B649" s="10" t="s">
        <v>138</v>
      </c>
      <c r="C649" s="11" t="s">
        <v>88</v>
      </c>
      <c r="D649" s="80"/>
      <c r="E649" s="80"/>
      <c r="F649" s="80"/>
    </row>
    <row r="650" spans="1:6" s="22" customFormat="1" ht="10.5" x14ac:dyDescent="0.25">
      <c r="B650" s="132"/>
      <c r="D650" s="88"/>
      <c r="E650" s="88"/>
      <c r="F650" s="88"/>
    </row>
    <row r="651" spans="1:6" s="5" customFormat="1" ht="14" x14ac:dyDescent="0.3">
      <c r="B651" s="14"/>
      <c r="C651" s="5" t="s">
        <v>73</v>
      </c>
      <c r="D651" s="84">
        <f>SUM(D652:D654)</f>
        <v>1121915</v>
      </c>
      <c r="E651" s="84">
        <f>SUM(E652:E654)</f>
        <v>5457</v>
      </c>
      <c r="F651" s="84">
        <f>SUM(F652:F654)</f>
        <v>1127372</v>
      </c>
    </row>
    <row r="652" spans="1:6" s="5" customFormat="1" ht="14" x14ac:dyDescent="0.3">
      <c r="A652" s="3"/>
      <c r="B652" s="15"/>
      <c r="C652" s="3" t="s">
        <v>144</v>
      </c>
      <c r="D652" s="81">
        <v>1121915</v>
      </c>
      <c r="E652" s="81">
        <v>-23604</v>
      </c>
      <c r="F652" s="81">
        <f>D652+E652</f>
        <v>1098311</v>
      </c>
    </row>
    <row r="653" spans="1:6" s="5" customFormat="1" ht="14" x14ac:dyDescent="0.3">
      <c r="A653" s="3"/>
      <c r="B653" s="15"/>
      <c r="C653" s="110" t="s">
        <v>223</v>
      </c>
      <c r="D653" s="79">
        <v>0</v>
      </c>
      <c r="E653" s="79">
        <v>18650</v>
      </c>
      <c r="F653" s="81">
        <f>D653+E653</f>
        <v>18650</v>
      </c>
    </row>
    <row r="654" spans="1:6" s="5" customFormat="1" ht="14" x14ac:dyDescent="0.3">
      <c r="A654" s="3"/>
      <c r="B654" s="15"/>
      <c r="C654" s="3" t="s">
        <v>142</v>
      </c>
      <c r="D654" s="81">
        <v>0</v>
      </c>
      <c r="E654" s="81">
        <v>10411</v>
      </c>
      <c r="F654" s="81">
        <f>D654+E654</f>
        <v>10411</v>
      </c>
    </row>
    <row r="655" spans="1:6" s="5" customFormat="1" ht="14" x14ac:dyDescent="0.3">
      <c r="B655" s="14"/>
      <c r="C655" s="5" t="s">
        <v>3</v>
      </c>
      <c r="D655" s="84">
        <f t="shared" ref="D655:F656" si="31">D656</f>
        <v>1121915</v>
      </c>
      <c r="E655" s="84">
        <f t="shared" si="31"/>
        <v>5457</v>
      </c>
      <c r="F655" s="84">
        <f t="shared" si="31"/>
        <v>1127372</v>
      </c>
    </row>
    <row r="656" spans="1:6" s="5" customFormat="1" ht="14" x14ac:dyDescent="0.3">
      <c r="A656" s="9"/>
      <c r="B656" s="60"/>
      <c r="C656" s="9" t="s">
        <v>2</v>
      </c>
      <c r="D656" s="82">
        <f t="shared" si="31"/>
        <v>1121915</v>
      </c>
      <c r="E656" s="82">
        <f t="shared" si="31"/>
        <v>5457</v>
      </c>
      <c r="F656" s="82">
        <f t="shared" si="31"/>
        <v>1127372</v>
      </c>
    </row>
    <row r="657" spans="1:6" x14ac:dyDescent="0.3">
      <c r="C657" s="3" t="s">
        <v>113</v>
      </c>
      <c r="D657" s="81">
        <v>1121915</v>
      </c>
      <c r="E657" s="81">
        <v>5457</v>
      </c>
      <c r="F657" s="81">
        <f>D657+E657</f>
        <v>1127372</v>
      </c>
    </row>
    <row r="658" spans="1:6" s="22" customFormat="1" ht="10.5" x14ac:dyDescent="0.25">
      <c r="D658" s="88"/>
      <c r="E658" s="88"/>
      <c r="F658" s="88"/>
    </row>
    <row r="659" spans="1:6" s="22" customFormat="1" ht="10.5" x14ac:dyDescent="0.25">
      <c r="D659" s="88"/>
      <c r="E659" s="88"/>
      <c r="F659" s="88"/>
    </row>
    <row r="660" spans="1:6" s="22" customFormat="1" ht="10.5" x14ac:dyDescent="0.25">
      <c r="D660" s="88"/>
      <c r="E660" s="88"/>
      <c r="F660" s="88"/>
    </row>
    <row r="661" spans="1:6" s="22" customFormat="1" ht="10.5" x14ac:dyDescent="0.25">
      <c r="D661" s="88"/>
      <c r="E661" s="88"/>
      <c r="F661" s="88"/>
    </row>
    <row r="662" spans="1:6" s="22" customFormat="1" ht="10.5" x14ac:dyDescent="0.25">
      <c r="D662" s="88"/>
      <c r="E662" s="88"/>
      <c r="F662" s="88"/>
    </row>
    <row r="663" spans="1:6" ht="15" x14ac:dyDescent="0.3">
      <c r="A663" s="11" t="s">
        <v>82</v>
      </c>
      <c r="B663" s="10" t="s">
        <v>138</v>
      </c>
      <c r="C663" s="11" t="s">
        <v>84</v>
      </c>
      <c r="D663" s="80"/>
      <c r="E663" s="80"/>
      <c r="F663" s="80"/>
    </row>
    <row r="664" spans="1:6" s="22" customFormat="1" ht="10.5" x14ac:dyDescent="0.25">
      <c r="B664" s="132"/>
      <c r="D664" s="88"/>
      <c r="E664" s="88"/>
      <c r="F664" s="88"/>
    </row>
    <row r="665" spans="1:6" ht="14" x14ac:dyDescent="0.3">
      <c r="A665" s="5"/>
      <c r="B665" s="14"/>
      <c r="C665" s="5" t="s">
        <v>73</v>
      </c>
      <c r="D665" s="84">
        <f>D666+D667</f>
        <v>1264300</v>
      </c>
      <c r="E665" s="84">
        <f>E666+E667</f>
        <v>34864</v>
      </c>
      <c r="F665" s="84">
        <f>F666+F667</f>
        <v>1299164</v>
      </c>
    </row>
    <row r="666" spans="1:6" x14ac:dyDescent="0.3">
      <c r="B666" s="15"/>
      <c r="C666" s="3" t="s">
        <v>144</v>
      </c>
      <c r="D666" s="81">
        <v>1264300</v>
      </c>
      <c r="E666" s="81">
        <v>33771</v>
      </c>
      <c r="F666" s="81">
        <f>D666+E666</f>
        <v>1298071</v>
      </c>
    </row>
    <row r="667" spans="1:6" x14ac:dyDescent="0.3">
      <c r="B667" s="15"/>
      <c r="C667" s="110" t="s">
        <v>223</v>
      </c>
      <c r="D667" s="79">
        <v>0</v>
      </c>
      <c r="E667" s="79">
        <v>1093</v>
      </c>
      <c r="F667" s="81">
        <f>D667+E667</f>
        <v>1093</v>
      </c>
    </row>
    <row r="668" spans="1:6" ht="14" x14ac:dyDescent="0.3">
      <c r="A668" s="5"/>
      <c r="B668" s="14"/>
      <c r="C668" s="5" t="s">
        <v>3</v>
      </c>
      <c r="D668" s="84">
        <f t="shared" ref="D668:F669" si="32">D669</f>
        <v>1264300</v>
      </c>
      <c r="E668" s="84">
        <f t="shared" si="32"/>
        <v>34864</v>
      </c>
      <c r="F668" s="84">
        <f t="shared" si="32"/>
        <v>1299164</v>
      </c>
    </row>
    <row r="669" spans="1:6" s="9" customFormat="1" ht="14" x14ac:dyDescent="0.3">
      <c r="B669" s="60"/>
      <c r="C669" s="9" t="s">
        <v>2</v>
      </c>
      <c r="D669" s="82">
        <f t="shared" si="32"/>
        <v>1264300</v>
      </c>
      <c r="E669" s="82">
        <f t="shared" si="32"/>
        <v>34864</v>
      </c>
      <c r="F669" s="82">
        <f t="shared" si="32"/>
        <v>1299164</v>
      </c>
    </row>
    <row r="670" spans="1:6" x14ac:dyDescent="0.3">
      <c r="C670" s="3" t="s">
        <v>113</v>
      </c>
      <c r="D670" s="81">
        <v>1264300</v>
      </c>
      <c r="E670" s="81">
        <v>34864</v>
      </c>
      <c r="F670" s="81">
        <f>D670+E670</f>
        <v>1299164</v>
      </c>
    </row>
    <row r="671" spans="1:6" s="22" customFormat="1" ht="10.5" x14ac:dyDescent="0.25">
      <c r="D671" s="88"/>
      <c r="E671" s="88"/>
      <c r="F671" s="88"/>
    </row>
    <row r="672" spans="1:6" s="22" customFormat="1" ht="10.5" x14ac:dyDescent="0.25">
      <c r="D672" s="88"/>
      <c r="E672" s="88"/>
      <c r="F672" s="88"/>
    </row>
    <row r="673" spans="1:6" s="22" customFormat="1" ht="10.5" x14ac:dyDescent="0.25">
      <c r="D673" s="88"/>
      <c r="E673" s="88"/>
      <c r="F673" s="88"/>
    </row>
    <row r="674" spans="1:6" ht="17.5" x14ac:dyDescent="0.35">
      <c r="A674" s="56"/>
      <c r="B674" s="56"/>
      <c r="C674" s="4" t="s">
        <v>94</v>
      </c>
      <c r="D674" s="78"/>
      <c r="E674" s="78"/>
      <c r="F674" s="78"/>
    </row>
    <row r="675" spans="1:6" s="22" customFormat="1" ht="10.5" x14ac:dyDescent="0.25">
      <c r="A675" s="134"/>
      <c r="B675" s="134"/>
      <c r="D675" s="88"/>
      <c r="E675" s="88"/>
      <c r="F675" s="88"/>
    </row>
    <row r="676" spans="1:6" ht="14" x14ac:dyDescent="0.3">
      <c r="A676" s="51"/>
      <c r="B676" s="51"/>
      <c r="C676" s="5" t="s">
        <v>73</v>
      </c>
      <c r="D676" s="84">
        <f>D677+D678</f>
        <v>9251397</v>
      </c>
      <c r="E676" s="84">
        <f>E677+E678</f>
        <v>2580145</v>
      </c>
      <c r="F676" s="84">
        <f>F677+F678</f>
        <v>11831542</v>
      </c>
    </row>
    <row r="677" spans="1:6" x14ac:dyDescent="0.3">
      <c r="A677" s="51"/>
      <c r="B677" s="51"/>
      <c r="C677" s="3" t="s">
        <v>144</v>
      </c>
      <c r="D677" s="81">
        <f t="shared" ref="D677:F678" si="33">D690+D703</f>
        <v>8752182</v>
      </c>
      <c r="E677" s="81">
        <f t="shared" si="33"/>
        <v>2578558</v>
      </c>
      <c r="F677" s="81">
        <f t="shared" si="33"/>
        <v>11330740</v>
      </c>
    </row>
    <row r="678" spans="1:6" x14ac:dyDescent="0.3">
      <c r="A678" s="51"/>
      <c r="B678" s="51"/>
      <c r="C678" s="3" t="s">
        <v>142</v>
      </c>
      <c r="D678" s="81">
        <f t="shared" si="33"/>
        <v>499215</v>
      </c>
      <c r="E678" s="81">
        <f t="shared" si="33"/>
        <v>1587</v>
      </c>
      <c r="F678" s="81">
        <f t="shared" si="33"/>
        <v>500802</v>
      </c>
    </row>
    <row r="679" spans="1:6" ht="14" x14ac:dyDescent="0.3">
      <c r="A679" s="51"/>
      <c r="B679" s="51"/>
      <c r="C679" s="5" t="s">
        <v>3</v>
      </c>
      <c r="D679" s="84">
        <f>D680+D684</f>
        <v>9251397</v>
      </c>
      <c r="E679" s="84">
        <f>E680+E684</f>
        <v>2580145</v>
      </c>
      <c r="F679" s="84">
        <f>F680+F684</f>
        <v>11831542</v>
      </c>
    </row>
    <row r="680" spans="1:6" ht="14" x14ac:dyDescent="0.3">
      <c r="A680" s="51"/>
      <c r="B680" s="51"/>
      <c r="C680" s="9" t="s">
        <v>2</v>
      </c>
      <c r="D680" s="82">
        <f>D681</f>
        <v>8733662</v>
      </c>
      <c r="E680" s="82">
        <f>E681</f>
        <v>2696720</v>
      </c>
      <c r="F680" s="82">
        <f>F681</f>
        <v>11430382</v>
      </c>
    </row>
    <row r="681" spans="1:6" x14ac:dyDescent="0.3">
      <c r="A681" s="51"/>
      <c r="B681" s="51"/>
      <c r="C681" s="3" t="s">
        <v>6</v>
      </c>
      <c r="D681" s="81">
        <f t="shared" ref="D681:F684" si="34">D694+D707</f>
        <v>8733662</v>
      </c>
      <c r="E681" s="81">
        <f t="shared" si="34"/>
        <v>2696720</v>
      </c>
      <c r="F681" s="81">
        <f t="shared" si="34"/>
        <v>11430382</v>
      </c>
    </row>
    <row r="682" spans="1:6" x14ac:dyDescent="0.3">
      <c r="A682" s="51"/>
      <c r="B682" s="51"/>
      <c r="C682" s="20" t="s">
        <v>141</v>
      </c>
      <c r="D682" s="81">
        <f t="shared" si="34"/>
        <v>2659120</v>
      </c>
      <c r="E682" s="81">
        <f t="shared" si="34"/>
        <v>108553</v>
      </c>
      <c r="F682" s="81">
        <f t="shared" si="34"/>
        <v>2767673</v>
      </c>
    </row>
    <row r="683" spans="1:6" x14ac:dyDescent="0.3">
      <c r="A683" s="51"/>
      <c r="B683" s="51"/>
      <c r="C683" s="55" t="s">
        <v>145</v>
      </c>
      <c r="D683" s="81">
        <f t="shared" si="34"/>
        <v>2074713</v>
      </c>
      <c r="E683" s="81">
        <f t="shared" si="34"/>
        <v>87834</v>
      </c>
      <c r="F683" s="81">
        <f t="shared" si="34"/>
        <v>2162547</v>
      </c>
    </row>
    <row r="684" spans="1:6" ht="14" x14ac:dyDescent="0.3">
      <c r="A684" s="51"/>
      <c r="B684" s="51"/>
      <c r="C684" s="9" t="s">
        <v>109</v>
      </c>
      <c r="D684" s="82">
        <f t="shared" si="34"/>
        <v>517735</v>
      </c>
      <c r="E684" s="82">
        <f t="shared" si="34"/>
        <v>-116575</v>
      </c>
      <c r="F684" s="82">
        <f t="shared" si="34"/>
        <v>401160</v>
      </c>
    </row>
    <row r="685" spans="1:6" s="22" customFormat="1" ht="10.5" x14ac:dyDescent="0.25">
      <c r="A685" s="129"/>
      <c r="B685" s="129"/>
      <c r="D685" s="88"/>
      <c r="E685" s="88"/>
      <c r="F685" s="88"/>
    </row>
    <row r="686" spans="1:6" s="22" customFormat="1" ht="10.5" x14ac:dyDescent="0.25">
      <c r="A686" s="129"/>
      <c r="B686" s="129"/>
      <c r="D686" s="88"/>
      <c r="E686" s="88"/>
      <c r="F686" s="88"/>
    </row>
    <row r="687" spans="1:6" ht="15" x14ac:dyDescent="0.3">
      <c r="A687" s="64" t="s">
        <v>95</v>
      </c>
      <c r="B687" s="10" t="s">
        <v>121</v>
      </c>
      <c r="C687" s="11" t="s">
        <v>91</v>
      </c>
      <c r="D687" s="80"/>
      <c r="E687" s="80"/>
      <c r="F687" s="80"/>
    </row>
    <row r="688" spans="1:6" s="22" customFormat="1" ht="10.5" x14ac:dyDescent="0.25">
      <c r="A688" s="134"/>
      <c r="B688" s="134"/>
      <c r="D688" s="88"/>
      <c r="E688" s="88"/>
      <c r="F688" s="88"/>
    </row>
    <row r="689" spans="1:6" ht="14" x14ac:dyDescent="0.3">
      <c r="A689" s="5"/>
      <c r="B689" s="5"/>
      <c r="C689" s="5" t="s">
        <v>73</v>
      </c>
      <c r="D689" s="84">
        <f>D690+D691</f>
        <v>8277800</v>
      </c>
      <c r="E689" s="84">
        <f>E690+E691</f>
        <v>2503733</v>
      </c>
      <c r="F689" s="84">
        <f>F690+F691</f>
        <v>10781533</v>
      </c>
    </row>
    <row r="690" spans="1:6" x14ac:dyDescent="0.3">
      <c r="A690" s="15"/>
      <c r="B690" s="15"/>
      <c r="C690" s="3" t="s">
        <v>144</v>
      </c>
      <c r="D690" s="81">
        <v>7779795</v>
      </c>
      <c r="E690" s="81">
        <v>2503733</v>
      </c>
      <c r="F690" s="81">
        <f>D690+E690</f>
        <v>10283528</v>
      </c>
    </row>
    <row r="691" spans="1:6" x14ac:dyDescent="0.3">
      <c r="A691" s="15"/>
      <c r="B691" s="15"/>
      <c r="C691" s="3" t="s">
        <v>142</v>
      </c>
      <c r="D691" s="81">
        <v>498005</v>
      </c>
      <c r="E691" s="81">
        <v>0</v>
      </c>
      <c r="F691" s="81">
        <f>D691+E691</f>
        <v>498005</v>
      </c>
    </row>
    <row r="692" spans="1:6" ht="14" x14ac:dyDescent="0.3">
      <c r="A692" s="14"/>
      <c r="B692" s="14"/>
      <c r="C692" s="5" t="s">
        <v>3</v>
      </c>
      <c r="D692" s="84">
        <f>D693+D697</f>
        <v>8277800</v>
      </c>
      <c r="E692" s="84">
        <f>E693+E697</f>
        <v>2503733</v>
      </c>
      <c r="F692" s="84">
        <f>F693+F697</f>
        <v>10781533</v>
      </c>
    </row>
    <row r="693" spans="1:6" ht="14" x14ac:dyDescent="0.3">
      <c r="A693" s="60"/>
      <c r="B693" s="60"/>
      <c r="C693" s="9" t="s">
        <v>2</v>
      </c>
      <c r="D693" s="82">
        <f>D694</f>
        <v>8039876</v>
      </c>
      <c r="E693" s="82">
        <f>E694</f>
        <v>2595082</v>
      </c>
      <c r="F693" s="82">
        <f>F694</f>
        <v>10634958</v>
      </c>
    </row>
    <row r="694" spans="1:6" x14ac:dyDescent="0.3">
      <c r="A694" s="15"/>
      <c r="B694" s="15"/>
      <c r="C694" s="3" t="s">
        <v>6</v>
      </c>
      <c r="D694" s="81">
        <v>8039876</v>
      </c>
      <c r="E694" s="81">
        <v>2595082</v>
      </c>
      <c r="F694" s="81">
        <f>D694+E694</f>
        <v>10634958</v>
      </c>
    </row>
    <row r="695" spans="1:6" x14ac:dyDescent="0.3">
      <c r="A695" s="15"/>
      <c r="B695" s="15"/>
      <c r="C695" s="20" t="s">
        <v>141</v>
      </c>
      <c r="D695" s="81">
        <v>2384258</v>
      </c>
      <c r="E695" s="81">
        <v>95016</v>
      </c>
      <c r="F695" s="81">
        <f>D695+E695</f>
        <v>2479274</v>
      </c>
    </row>
    <row r="696" spans="1:6" x14ac:dyDescent="0.3">
      <c r="A696" s="15"/>
      <c r="B696" s="15"/>
      <c r="C696" s="55" t="s">
        <v>145</v>
      </c>
      <c r="D696" s="81">
        <v>1858803</v>
      </c>
      <c r="E696" s="81">
        <v>76880</v>
      </c>
      <c r="F696" s="81">
        <f>D696+E696</f>
        <v>1935683</v>
      </c>
    </row>
    <row r="697" spans="1:6" ht="14" x14ac:dyDescent="0.3">
      <c r="A697" s="98"/>
      <c r="B697" s="98"/>
      <c r="C697" s="9" t="s">
        <v>109</v>
      </c>
      <c r="D697" s="82">
        <v>237924</v>
      </c>
      <c r="E697" s="82">
        <v>-91349</v>
      </c>
      <c r="F697" s="82">
        <f>D697+E697</f>
        <v>146575</v>
      </c>
    </row>
    <row r="698" spans="1:6" s="22" customFormat="1" ht="10.5" x14ac:dyDescent="0.25">
      <c r="A698" s="129"/>
      <c r="B698" s="129"/>
      <c r="D698" s="88"/>
      <c r="E698" s="88"/>
      <c r="F698" s="88"/>
    </row>
    <row r="699" spans="1:6" s="22" customFormat="1" ht="10.5" x14ac:dyDescent="0.25">
      <c r="A699" s="129"/>
      <c r="B699" s="129"/>
      <c r="D699" s="88"/>
      <c r="E699" s="88"/>
      <c r="F699" s="88"/>
    </row>
    <row r="700" spans="1:6" ht="15" x14ac:dyDescent="0.3">
      <c r="A700" s="64" t="s">
        <v>216</v>
      </c>
      <c r="B700" s="10" t="s">
        <v>130</v>
      </c>
      <c r="C700" s="11" t="s">
        <v>301</v>
      </c>
      <c r="D700" s="80"/>
      <c r="E700" s="80"/>
      <c r="F700" s="80"/>
    </row>
    <row r="701" spans="1:6" s="22" customFormat="1" ht="10.5" x14ac:dyDescent="0.25">
      <c r="A701" s="134"/>
      <c r="B701" s="134"/>
      <c r="D701" s="88"/>
      <c r="E701" s="88"/>
      <c r="F701" s="88"/>
    </row>
    <row r="702" spans="1:6" ht="14" x14ac:dyDescent="0.3">
      <c r="A702" s="5"/>
      <c r="B702" s="5"/>
      <c r="C702" s="5" t="s">
        <v>73</v>
      </c>
      <c r="D702" s="84">
        <f>D703+D704</f>
        <v>973597</v>
      </c>
      <c r="E702" s="84">
        <f>E703+E704</f>
        <v>76412</v>
      </c>
      <c r="F702" s="84">
        <f>F703+F704</f>
        <v>1050009</v>
      </c>
    </row>
    <row r="703" spans="1:6" x14ac:dyDescent="0.3">
      <c r="A703" s="15"/>
      <c r="B703" s="15"/>
      <c r="C703" s="3" t="s">
        <v>144</v>
      </c>
      <c r="D703" s="81">
        <v>972387</v>
      </c>
      <c r="E703" s="81">
        <v>74825</v>
      </c>
      <c r="F703" s="81">
        <f>D703+E703</f>
        <v>1047212</v>
      </c>
    </row>
    <row r="704" spans="1:6" x14ac:dyDescent="0.3">
      <c r="A704" s="15"/>
      <c r="B704" s="15"/>
      <c r="C704" s="3" t="s">
        <v>142</v>
      </c>
      <c r="D704" s="81">
        <v>1210</v>
      </c>
      <c r="E704" s="81">
        <v>1587</v>
      </c>
      <c r="F704" s="81">
        <f>D704+E704</f>
        <v>2797</v>
      </c>
    </row>
    <row r="705" spans="1:6" ht="14" x14ac:dyDescent="0.3">
      <c r="A705" s="14"/>
      <c r="B705" s="14"/>
      <c r="C705" s="5" t="s">
        <v>3</v>
      </c>
      <c r="D705" s="84">
        <f>D706+D710</f>
        <v>973597</v>
      </c>
      <c r="E705" s="84">
        <f>E706+E710</f>
        <v>76412</v>
      </c>
      <c r="F705" s="84">
        <f>F706+F710</f>
        <v>1050009</v>
      </c>
    </row>
    <row r="706" spans="1:6" ht="14" x14ac:dyDescent="0.3">
      <c r="A706" s="60"/>
      <c r="B706" s="60"/>
      <c r="C706" s="9" t="s">
        <v>2</v>
      </c>
      <c r="D706" s="82">
        <f>D707</f>
        <v>693786</v>
      </c>
      <c r="E706" s="82">
        <f>E707</f>
        <v>101638</v>
      </c>
      <c r="F706" s="82">
        <f>F707</f>
        <v>795424</v>
      </c>
    </row>
    <row r="707" spans="1:6" x14ac:dyDescent="0.3">
      <c r="A707" s="15"/>
      <c r="B707" s="15"/>
      <c r="C707" s="3" t="s">
        <v>6</v>
      </c>
      <c r="D707" s="81">
        <v>693786</v>
      </c>
      <c r="E707" s="81">
        <v>101638</v>
      </c>
      <c r="F707" s="81">
        <f>D707+E707</f>
        <v>795424</v>
      </c>
    </row>
    <row r="708" spans="1:6" x14ac:dyDescent="0.3">
      <c r="A708" s="15"/>
      <c r="B708" s="15"/>
      <c r="C708" s="20" t="s">
        <v>141</v>
      </c>
      <c r="D708" s="81">
        <v>274862</v>
      </c>
      <c r="E708" s="81">
        <v>13537</v>
      </c>
      <c r="F708" s="81">
        <f>D708+E708</f>
        <v>288399</v>
      </c>
    </row>
    <row r="709" spans="1:6" x14ac:dyDescent="0.3">
      <c r="A709" s="15"/>
      <c r="B709" s="15"/>
      <c r="C709" s="55" t="s">
        <v>145</v>
      </c>
      <c r="D709" s="81">
        <v>215910</v>
      </c>
      <c r="E709" s="81">
        <v>10954</v>
      </c>
      <c r="F709" s="81">
        <f>D709+E709</f>
        <v>226864</v>
      </c>
    </row>
    <row r="710" spans="1:6" ht="14" x14ac:dyDescent="0.3">
      <c r="A710" s="98"/>
      <c r="B710" s="98"/>
      <c r="C710" s="9" t="s">
        <v>109</v>
      </c>
      <c r="D710" s="82">
        <v>279811</v>
      </c>
      <c r="E710" s="82">
        <v>-25226</v>
      </c>
      <c r="F710" s="82">
        <f>D710+E710</f>
        <v>254585</v>
      </c>
    </row>
    <row r="711" spans="1:6" s="22" customFormat="1" ht="10.5" x14ac:dyDescent="0.25">
      <c r="A711" s="129"/>
      <c r="B711" s="129"/>
      <c r="D711" s="88"/>
      <c r="E711" s="88"/>
      <c r="F711" s="88"/>
    </row>
    <row r="712" spans="1:6" s="22" customFormat="1" ht="10.5" x14ac:dyDescent="0.25">
      <c r="A712" s="129"/>
      <c r="B712" s="129"/>
      <c r="D712" s="88"/>
      <c r="E712" s="88"/>
      <c r="F712" s="88"/>
    </row>
    <row r="713" spans="1:6" s="22" customFormat="1" ht="10.5" x14ac:dyDescent="0.25">
      <c r="A713" s="129"/>
      <c r="B713" s="129"/>
      <c r="D713" s="88"/>
      <c r="E713" s="88"/>
      <c r="F713" s="88"/>
    </row>
    <row r="714" spans="1:6" ht="17.5" x14ac:dyDescent="0.35">
      <c r="A714" s="56"/>
      <c r="B714" s="4" t="s">
        <v>285</v>
      </c>
      <c r="D714" s="78"/>
      <c r="E714" s="78"/>
      <c r="F714" s="78"/>
    </row>
    <row r="715" spans="1:6" s="75" customFormat="1" ht="10.5" x14ac:dyDescent="0.25">
      <c r="A715" s="77"/>
      <c r="B715" s="77"/>
      <c r="D715" s="85"/>
      <c r="E715" s="85"/>
      <c r="F715" s="85"/>
    </row>
    <row r="716" spans="1:6" ht="15" x14ac:dyDescent="0.3">
      <c r="A716" s="64" t="s">
        <v>286</v>
      </c>
      <c r="B716" s="10" t="s">
        <v>170</v>
      </c>
      <c r="C716" s="11" t="s">
        <v>287</v>
      </c>
      <c r="D716" s="80"/>
      <c r="E716" s="80"/>
      <c r="F716" s="80"/>
    </row>
    <row r="717" spans="1:6" s="22" customFormat="1" ht="10.5" x14ac:dyDescent="0.25">
      <c r="A717" s="134"/>
      <c r="B717" s="134"/>
      <c r="D717" s="88"/>
      <c r="E717" s="88"/>
      <c r="F717" s="88"/>
    </row>
    <row r="718" spans="1:6" ht="14" x14ac:dyDescent="0.3">
      <c r="A718" s="5"/>
      <c r="B718" s="5"/>
      <c r="C718" s="5" t="s">
        <v>73</v>
      </c>
      <c r="D718" s="84">
        <f>SUM(D719:D720)</f>
        <v>2942242</v>
      </c>
      <c r="E718" s="84">
        <f>SUM(E719:E720)</f>
        <v>53098</v>
      </c>
      <c r="F718" s="84">
        <f>SUM(F719:F720)</f>
        <v>2995340</v>
      </c>
    </row>
    <row r="719" spans="1:6" x14ac:dyDescent="0.3">
      <c r="A719" s="15"/>
      <c r="B719" s="15"/>
      <c r="C719" s="3" t="s">
        <v>144</v>
      </c>
      <c r="D719" s="81">
        <v>2942242</v>
      </c>
      <c r="E719" s="81">
        <v>23411</v>
      </c>
      <c r="F719" s="81">
        <f>D719+E719</f>
        <v>2965653</v>
      </c>
    </row>
    <row r="720" spans="1:6" x14ac:dyDescent="0.3">
      <c r="A720" s="15"/>
      <c r="B720" s="15"/>
      <c r="C720" s="3" t="s">
        <v>142</v>
      </c>
      <c r="D720" s="81">
        <v>0</v>
      </c>
      <c r="E720" s="81">
        <v>29687</v>
      </c>
      <c r="F720" s="81">
        <f>D720+E720</f>
        <v>29687</v>
      </c>
    </row>
    <row r="721" spans="1:6" ht="14" x14ac:dyDescent="0.3">
      <c r="A721" s="14"/>
      <c r="B721" s="14"/>
      <c r="C721" s="5" t="s">
        <v>3</v>
      </c>
      <c r="D721" s="84">
        <f>D722+D726</f>
        <v>2942242</v>
      </c>
      <c r="E721" s="84">
        <f>E722+E726</f>
        <v>53098</v>
      </c>
      <c r="F721" s="84">
        <f>F722+F726</f>
        <v>2995340</v>
      </c>
    </row>
    <row r="722" spans="1:6" ht="14" x14ac:dyDescent="0.3">
      <c r="A722" s="60"/>
      <c r="B722" s="60"/>
      <c r="C722" s="9" t="s">
        <v>2</v>
      </c>
      <c r="D722" s="82">
        <f>D723</f>
        <v>2914205</v>
      </c>
      <c r="E722" s="82">
        <f>E723</f>
        <v>53098</v>
      </c>
      <c r="F722" s="82">
        <f>F723</f>
        <v>2967303</v>
      </c>
    </row>
    <row r="723" spans="1:6" x14ac:dyDescent="0.3">
      <c r="A723" s="15"/>
      <c r="B723" s="15"/>
      <c r="C723" s="3" t="s">
        <v>6</v>
      </c>
      <c r="D723" s="81">
        <v>2914205</v>
      </c>
      <c r="E723" s="81">
        <v>53098</v>
      </c>
      <c r="F723" s="81">
        <f>D723+E723</f>
        <v>2967303</v>
      </c>
    </row>
    <row r="724" spans="1:6" x14ac:dyDescent="0.3">
      <c r="A724" s="15"/>
      <c r="B724" s="15"/>
      <c r="C724" s="20" t="s">
        <v>141</v>
      </c>
      <c r="D724" s="81">
        <v>1169385</v>
      </c>
      <c r="E724" s="81">
        <v>-18400</v>
      </c>
      <c r="F724" s="81">
        <f>D724+E724</f>
        <v>1150985</v>
      </c>
    </row>
    <row r="725" spans="1:6" x14ac:dyDescent="0.3">
      <c r="A725" s="15"/>
      <c r="B725" s="15"/>
      <c r="C725" s="55" t="s">
        <v>145</v>
      </c>
      <c r="D725" s="81">
        <v>898001</v>
      </c>
      <c r="E725" s="81">
        <v>-19724</v>
      </c>
      <c r="F725" s="81">
        <f>D725+E725</f>
        <v>878277</v>
      </c>
    </row>
    <row r="726" spans="1:6" ht="14" x14ac:dyDescent="0.3">
      <c r="A726" s="98"/>
      <c r="B726" s="98"/>
      <c r="C726" s="9" t="s">
        <v>109</v>
      </c>
      <c r="D726" s="82">
        <v>28037</v>
      </c>
      <c r="E726" s="82">
        <v>0</v>
      </c>
      <c r="F726" s="82">
        <f>D726+E726</f>
        <v>28037</v>
      </c>
    </row>
    <row r="727" spans="1:6" s="22" customFormat="1" ht="10.5" x14ac:dyDescent="0.25">
      <c r="A727" s="129"/>
      <c r="B727" s="129"/>
      <c r="D727" s="88"/>
      <c r="E727" s="88"/>
      <c r="F727" s="88"/>
    </row>
    <row r="728" spans="1:6" s="22" customFormat="1" ht="10.5" x14ac:dyDescent="0.25">
      <c r="A728" s="129"/>
      <c r="B728" s="129"/>
      <c r="D728" s="88"/>
      <c r="E728" s="88"/>
      <c r="F728" s="88"/>
    </row>
    <row r="729" spans="1:6" s="22" customFormat="1" ht="10.5" x14ac:dyDescent="0.25">
      <c r="A729" s="129"/>
      <c r="B729" s="129"/>
      <c r="D729" s="88"/>
      <c r="E729" s="88"/>
      <c r="F729" s="88"/>
    </row>
    <row r="730" spans="1:6" s="22" customFormat="1" ht="10.5" x14ac:dyDescent="0.25">
      <c r="A730" s="129"/>
      <c r="B730" s="129"/>
      <c r="D730" s="88"/>
      <c r="E730" s="88"/>
      <c r="F730" s="88"/>
    </row>
    <row r="731" spans="1:6" s="22" customFormat="1" ht="10.5" x14ac:dyDescent="0.25">
      <c r="A731" s="129"/>
      <c r="B731" s="129"/>
      <c r="D731" s="88"/>
      <c r="E731" s="88"/>
      <c r="F731" s="88"/>
    </row>
    <row r="732" spans="1:6" s="22" customFormat="1" ht="10.5" x14ac:dyDescent="0.25">
      <c r="A732" s="129"/>
      <c r="B732" s="129"/>
      <c r="D732" s="88"/>
      <c r="E732" s="88"/>
      <c r="F732" s="88"/>
    </row>
    <row r="733" spans="1:6" s="22" customFormat="1" ht="10.5" x14ac:dyDescent="0.25">
      <c r="A733" s="129"/>
      <c r="B733" s="129"/>
      <c r="D733" s="88"/>
      <c r="E733" s="88"/>
      <c r="F733" s="88"/>
    </row>
    <row r="734" spans="1:6" s="22" customFormat="1" ht="10.5" x14ac:dyDescent="0.25">
      <c r="A734" s="129"/>
      <c r="B734" s="129"/>
      <c r="D734" s="88"/>
      <c r="E734" s="88"/>
      <c r="F734" s="88"/>
    </row>
    <row r="735" spans="1:6" s="22" customFormat="1" ht="10.5" x14ac:dyDescent="0.25">
      <c r="A735" s="129"/>
      <c r="B735" s="129"/>
      <c r="D735" s="88"/>
      <c r="E735" s="88"/>
      <c r="F735" s="88"/>
    </row>
    <row r="736" spans="1:6" ht="17.5" x14ac:dyDescent="0.35">
      <c r="A736" s="56"/>
      <c r="B736" s="56"/>
      <c r="C736" s="4" t="s">
        <v>92</v>
      </c>
      <c r="D736" s="78"/>
      <c r="E736" s="78"/>
      <c r="F736" s="78"/>
    </row>
    <row r="737" spans="1:6" s="22" customFormat="1" ht="10.5" x14ac:dyDescent="0.25">
      <c r="A737" s="134"/>
      <c r="B737" s="134"/>
      <c r="D737" s="88"/>
      <c r="E737" s="88"/>
      <c r="F737" s="88"/>
    </row>
    <row r="738" spans="1:6" ht="15" x14ac:dyDescent="0.3">
      <c r="A738" s="64" t="s">
        <v>93</v>
      </c>
      <c r="B738" s="10" t="s">
        <v>115</v>
      </c>
      <c r="C738" s="11" t="s">
        <v>90</v>
      </c>
      <c r="D738" s="80"/>
      <c r="E738" s="80"/>
      <c r="F738" s="80"/>
    </row>
    <row r="739" spans="1:6" s="22" customFormat="1" ht="10.5" x14ac:dyDescent="0.25">
      <c r="A739" s="134"/>
      <c r="B739" s="134"/>
      <c r="D739" s="88"/>
      <c r="E739" s="88"/>
      <c r="F739" s="88"/>
    </row>
    <row r="740" spans="1:6" ht="14" x14ac:dyDescent="0.3">
      <c r="A740" s="5"/>
      <c r="B740" s="5"/>
      <c r="C740" s="5" t="s">
        <v>73</v>
      </c>
      <c r="D740" s="84">
        <f>SUM(D741:D743)</f>
        <v>1154271</v>
      </c>
      <c r="E740" s="84">
        <f>SUM(E741:E743)</f>
        <v>46400</v>
      </c>
      <c r="F740" s="84">
        <f>SUM(F741:F743)</f>
        <v>1200671</v>
      </c>
    </row>
    <row r="741" spans="1:6" x14ac:dyDescent="0.3">
      <c r="A741" s="15"/>
      <c r="B741" s="15"/>
      <c r="C741" s="3" t="s">
        <v>144</v>
      </c>
      <c r="D741" s="81">
        <v>556715</v>
      </c>
      <c r="E741" s="81">
        <v>10400</v>
      </c>
      <c r="F741" s="81">
        <f>D741+E741</f>
        <v>567115</v>
      </c>
    </row>
    <row r="742" spans="1:6" x14ac:dyDescent="0.3">
      <c r="A742" s="42"/>
      <c r="B742" s="51"/>
      <c r="C742" s="110" t="s">
        <v>223</v>
      </c>
      <c r="D742" s="79">
        <v>597129</v>
      </c>
      <c r="E742" s="79">
        <v>36000</v>
      </c>
      <c r="F742" s="81">
        <f>D742+E742</f>
        <v>633129</v>
      </c>
    </row>
    <row r="743" spans="1:6" x14ac:dyDescent="0.3">
      <c r="A743" s="15"/>
      <c r="B743" s="15"/>
      <c r="C743" s="3" t="s">
        <v>142</v>
      </c>
      <c r="D743" s="81">
        <v>427</v>
      </c>
      <c r="E743" s="81">
        <v>0</v>
      </c>
      <c r="F743" s="81">
        <f>D743+E743</f>
        <v>427</v>
      </c>
    </row>
    <row r="744" spans="1:6" ht="14" x14ac:dyDescent="0.3">
      <c r="A744" s="14"/>
      <c r="B744" s="14"/>
      <c r="C744" s="5" t="s">
        <v>3</v>
      </c>
      <c r="D744" s="84">
        <f>D745+D751</f>
        <v>1154271</v>
      </c>
      <c r="E744" s="84">
        <f>E745+E751</f>
        <v>46400</v>
      </c>
      <c r="F744" s="84">
        <f>F745+F751</f>
        <v>1200671</v>
      </c>
    </row>
    <row r="745" spans="1:6" ht="14" x14ac:dyDescent="0.3">
      <c r="A745" s="60"/>
      <c r="B745" s="60"/>
      <c r="C745" s="9" t="s">
        <v>2</v>
      </c>
      <c r="D745" s="82">
        <f>D746</f>
        <v>1008254</v>
      </c>
      <c r="E745" s="82">
        <f>E746</f>
        <v>83521</v>
      </c>
      <c r="F745" s="82">
        <f>F746</f>
        <v>1091775</v>
      </c>
    </row>
    <row r="746" spans="1:6" x14ac:dyDescent="0.3">
      <c r="A746" s="15"/>
      <c r="B746" s="15"/>
      <c r="C746" s="3" t="s">
        <v>6</v>
      </c>
      <c r="D746" s="81">
        <v>1008254</v>
      </c>
      <c r="E746" s="81">
        <v>83521</v>
      </c>
      <c r="F746" s="81">
        <f t="shared" ref="F746:F751" si="35">D746+E746</f>
        <v>1091775</v>
      </c>
    </row>
    <row r="747" spans="1:6" x14ac:dyDescent="0.3">
      <c r="A747" s="15"/>
      <c r="B747" s="15"/>
      <c r="C747" s="54" t="s">
        <v>141</v>
      </c>
      <c r="D747" s="81">
        <v>435379</v>
      </c>
      <c r="E747" s="81">
        <v>10400</v>
      </c>
      <c r="F747" s="81">
        <f t="shared" si="35"/>
        <v>445779</v>
      </c>
    </row>
    <row r="748" spans="1:6" x14ac:dyDescent="0.3">
      <c r="A748" s="15"/>
      <c r="B748" s="15"/>
      <c r="C748" s="69" t="s">
        <v>221</v>
      </c>
      <c r="D748" s="83">
        <v>227240</v>
      </c>
      <c r="E748" s="83">
        <v>0</v>
      </c>
      <c r="F748" s="83">
        <f>D748+E748</f>
        <v>227240</v>
      </c>
    </row>
    <row r="749" spans="1:6" x14ac:dyDescent="0.3">
      <c r="A749" s="15"/>
      <c r="B749" s="15"/>
      <c r="C749" s="20" t="s">
        <v>145</v>
      </c>
      <c r="D749" s="81">
        <v>336738</v>
      </c>
      <c r="E749" s="81">
        <v>8415</v>
      </c>
      <c r="F749" s="81">
        <f t="shared" si="35"/>
        <v>345153</v>
      </c>
    </row>
    <row r="750" spans="1:6" x14ac:dyDescent="0.3">
      <c r="A750" s="15"/>
      <c r="B750" s="15"/>
      <c r="C750" s="67" t="s">
        <v>318</v>
      </c>
      <c r="D750" s="83">
        <v>178136</v>
      </c>
      <c r="E750" s="83">
        <v>0</v>
      </c>
      <c r="F750" s="83">
        <f>D750+E750</f>
        <v>178136</v>
      </c>
    </row>
    <row r="751" spans="1:6" ht="14" x14ac:dyDescent="0.3">
      <c r="A751" s="98"/>
      <c r="B751" s="98"/>
      <c r="C751" s="9" t="s">
        <v>109</v>
      </c>
      <c r="D751" s="82">
        <v>146017</v>
      </c>
      <c r="E751" s="82">
        <v>-37121</v>
      </c>
      <c r="F751" s="82">
        <f t="shared" si="35"/>
        <v>108896</v>
      </c>
    </row>
    <row r="752" spans="1:6" s="22" customFormat="1" ht="10.5" x14ac:dyDescent="0.25">
      <c r="A752" s="134"/>
      <c r="D752" s="88"/>
      <c r="E752" s="88"/>
      <c r="F752" s="88"/>
    </row>
    <row r="753" spans="1:6" s="22" customFormat="1" ht="10.5" x14ac:dyDescent="0.25">
      <c r="A753" s="134"/>
      <c r="D753" s="88"/>
      <c r="E753" s="88"/>
      <c r="F753" s="88"/>
    </row>
    <row r="754" spans="1:6" s="22" customFormat="1" ht="10.5" x14ac:dyDescent="0.25">
      <c r="A754" s="134"/>
      <c r="D754" s="88"/>
      <c r="E754" s="88"/>
      <c r="F754" s="88"/>
    </row>
    <row r="755" spans="1:6" ht="17.5" x14ac:dyDescent="0.35">
      <c r="A755" s="56"/>
      <c r="B755" s="56"/>
      <c r="C755" s="4" t="s">
        <v>368</v>
      </c>
      <c r="D755" s="78"/>
      <c r="E755" s="78"/>
      <c r="F755" s="78"/>
    </row>
    <row r="756" spans="1:6" s="22" customFormat="1" ht="10.5" x14ac:dyDescent="0.25">
      <c r="A756" s="134"/>
      <c r="B756" s="134"/>
      <c r="D756" s="88"/>
      <c r="E756" s="88"/>
      <c r="F756" s="88"/>
    </row>
    <row r="757" spans="1:6" ht="15" x14ac:dyDescent="0.3">
      <c r="A757" s="64" t="s">
        <v>369</v>
      </c>
      <c r="B757" s="10" t="s">
        <v>136</v>
      </c>
      <c r="C757" s="11" t="s">
        <v>370</v>
      </c>
      <c r="D757" s="80"/>
      <c r="E757" s="80"/>
      <c r="F757" s="80"/>
    </row>
    <row r="758" spans="1:6" s="22" customFormat="1" ht="10.5" x14ac:dyDescent="0.25">
      <c r="A758" s="134"/>
      <c r="B758" s="134"/>
      <c r="D758" s="88"/>
      <c r="E758" s="88"/>
      <c r="F758" s="88"/>
    </row>
    <row r="759" spans="1:6" ht="14" x14ac:dyDescent="0.3">
      <c r="A759" s="5"/>
      <c r="B759" s="5"/>
      <c r="C759" s="5" t="s">
        <v>73</v>
      </c>
      <c r="D759" s="84">
        <f>SUM(D760:D762)</f>
        <v>0</v>
      </c>
      <c r="E759" s="84">
        <f>SUM(E760:E762)</f>
        <v>13424153</v>
      </c>
      <c r="F759" s="84">
        <f>SUM(F760:F762)</f>
        <v>13424153</v>
      </c>
    </row>
    <row r="760" spans="1:6" x14ac:dyDescent="0.3">
      <c r="A760" s="15"/>
      <c r="B760" s="15"/>
      <c r="C760" s="3" t="s">
        <v>144</v>
      </c>
      <c r="D760" s="81">
        <v>0</v>
      </c>
      <c r="E760" s="81">
        <f>660000+12436806+43971+23300+23220+78650+16393+52282</f>
        <v>13334622</v>
      </c>
      <c r="F760" s="81">
        <f>D760+E760</f>
        <v>13334622</v>
      </c>
    </row>
    <row r="761" spans="1:6" x14ac:dyDescent="0.3">
      <c r="A761" s="42"/>
      <c r="B761" s="51"/>
      <c r="C761" s="110" t="s">
        <v>223</v>
      </c>
      <c r="D761" s="79">
        <v>0</v>
      </c>
      <c r="E761" s="79">
        <f>16265+18009</f>
        <v>34274</v>
      </c>
      <c r="F761" s="81">
        <f>D761+E761</f>
        <v>34274</v>
      </c>
    </row>
    <row r="762" spans="1:6" x14ac:dyDescent="0.3">
      <c r="A762" s="15"/>
      <c r="B762" s="15"/>
      <c r="C762" s="3" t="s">
        <v>142</v>
      </c>
      <c r="D762" s="81">
        <v>0</v>
      </c>
      <c r="E762" s="81">
        <f>32916+22341</f>
        <v>55257</v>
      </c>
      <c r="F762" s="81">
        <f>D762+E762</f>
        <v>55257</v>
      </c>
    </row>
    <row r="763" spans="1:6" ht="14" x14ac:dyDescent="0.3">
      <c r="A763" s="14"/>
      <c r="B763" s="14"/>
      <c r="C763" s="5" t="s">
        <v>3</v>
      </c>
      <c r="D763" s="84">
        <f>D764+D768</f>
        <v>0</v>
      </c>
      <c r="E763" s="84">
        <f>E764+E768</f>
        <v>13424153</v>
      </c>
      <c r="F763" s="84">
        <f>F764+F768</f>
        <v>13424153</v>
      </c>
    </row>
    <row r="764" spans="1:6" ht="14" x14ac:dyDescent="0.3">
      <c r="A764" s="60"/>
      <c r="B764" s="60"/>
      <c r="C764" s="9" t="s">
        <v>2</v>
      </c>
      <c r="D764" s="82">
        <f>D765</f>
        <v>0</v>
      </c>
      <c r="E764" s="82">
        <f>E765</f>
        <v>10418662</v>
      </c>
      <c r="F764" s="82">
        <f>F765</f>
        <v>10418662</v>
      </c>
    </row>
    <row r="765" spans="1:6" x14ac:dyDescent="0.3">
      <c r="A765" s="15"/>
      <c r="B765" s="15"/>
      <c r="C765" s="3" t="s">
        <v>6</v>
      </c>
      <c r="D765" s="81">
        <v>0</v>
      </c>
      <c r="E765" s="81">
        <v>10418662</v>
      </c>
      <c r="F765" s="81">
        <f>D765+E765</f>
        <v>10418662</v>
      </c>
    </row>
    <row r="766" spans="1:6" x14ac:dyDescent="0.3">
      <c r="A766" s="15"/>
      <c r="B766" s="15"/>
      <c r="C766" s="20" t="s">
        <v>141</v>
      </c>
      <c r="D766" s="81">
        <v>0</v>
      </c>
      <c r="E766" s="81">
        <v>2568220</v>
      </c>
      <c r="F766" s="81">
        <f>D766+E766</f>
        <v>2568220</v>
      </c>
    </row>
    <row r="767" spans="1:6" x14ac:dyDescent="0.3">
      <c r="A767" s="15"/>
      <c r="B767" s="15"/>
      <c r="C767" s="55" t="s">
        <v>145</v>
      </c>
      <c r="D767" s="81">
        <v>0</v>
      </c>
      <c r="E767" s="81">
        <v>2021100</v>
      </c>
      <c r="F767" s="81">
        <f>D767+E767</f>
        <v>2021100</v>
      </c>
    </row>
    <row r="768" spans="1:6" ht="14" x14ac:dyDescent="0.3">
      <c r="A768" s="98"/>
      <c r="B768" s="98"/>
      <c r="C768" s="9" t="s">
        <v>109</v>
      </c>
      <c r="D768" s="82">
        <v>0</v>
      </c>
      <c r="E768" s="82">
        <v>3005491</v>
      </c>
      <c r="F768" s="82">
        <f>D768+E768</f>
        <v>3005491</v>
      </c>
    </row>
    <row r="769" spans="1:6" s="22" customFormat="1" ht="10.5" x14ac:dyDescent="0.25">
      <c r="A769" s="134"/>
      <c r="D769" s="88"/>
      <c r="E769" s="88"/>
      <c r="F769" s="88"/>
    </row>
    <row r="770" spans="1:6" s="22" customFormat="1" ht="10.5" x14ac:dyDescent="0.25">
      <c r="A770" s="134"/>
      <c r="D770" s="88"/>
      <c r="E770" s="88"/>
      <c r="F770" s="88"/>
    </row>
    <row r="771" spans="1:6" s="22" customFormat="1" ht="10.5" x14ac:dyDescent="0.25">
      <c r="A771" s="134"/>
      <c r="D771" s="88"/>
      <c r="E771" s="88"/>
      <c r="F771" s="88"/>
    </row>
    <row r="772" spans="1:6" ht="17.5" x14ac:dyDescent="0.35">
      <c r="A772" s="56"/>
      <c r="B772" s="56"/>
      <c r="C772" s="4" t="s">
        <v>185</v>
      </c>
      <c r="D772" s="78"/>
      <c r="E772" s="78"/>
      <c r="F772" s="78"/>
    </row>
    <row r="773" spans="1:6" s="22" customFormat="1" ht="10.5" x14ac:dyDescent="0.25">
      <c r="A773" s="134"/>
      <c r="B773" s="134"/>
      <c r="D773" s="88"/>
      <c r="E773" s="88"/>
      <c r="F773" s="88"/>
    </row>
    <row r="774" spans="1:6" ht="15" x14ac:dyDescent="0.3">
      <c r="A774" s="64"/>
      <c r="B774" s="64"/>
      <c r="C774" s="11" t="s">
        <v>73</v>
      </c>
      <c r="D774" s="80">
        <f>D775+D776</f>
        <v>1861269</v>
      </c>
      <c r="E774" s="80">
        <f>E775+E776</f>
        <v>73076</v>
      </c>
      <c r="F774" s="80">
        <f>F775+F776</f>
        <v>1934345</v>
      </c>
    </row>
    <row r="775" spans="1:6" x14ac:dyDescent="0.3">
      <c r="A775" s="15"/>
      <c r="B775" s="15"/>
      <c r="C775" s="3" t="s">
        <v>144</v>
      </c>
      <c r="D775" s="81">
        <f>D788+D800+D811</f>
        <v>1501077</v>
      </c>
      <c r="E775" s="81">
        <f>E788+E800+E811</f>
        <v>72336</v>
      </c>
      <c r="F775" s="81">
        <f>F788+F800+F811</f>
        <v>1573413</v>
      </c>
    </row>
    <row r="776" spans="1:6" x14ac:dyDescent="0.3">
      <c r="A776" s="15"/>
      <c r="B776" s="15"/>
      <c r="C776" s="3" t="s">
        <v>142</v>
      </c>
      <c r="D776" s="81">
        <f>D789</f>
        <v>360192</v>
      </c>
      <c r="E776" s="81">
        <f>E789</f>
        <v>740</v>
      </c>
      <c r="F776" s="81">
        <f>F789</f>
        <v>360932</v>
      </c>
    </row>
    <row r="777" spans="1:6" ht="15" x14ac:dyDescent="0.3">
      <c r="A777" s="64"/>
      <c r="B777" s="64"/>
      <c r="C777" s="11" t="s">
        <v>3</v>
      </c>
      <c r="D777" s="80">
        <f>D778+D782</f>
        <v>1861269</v>
      </c>
      <c r="E777" s="80">
        <f>E778+E782</f>
        <v>73076</v>
      </c>
      <c r="F777" s="80">
        <f>F778+F782</f>
        <v>1934345</v>
      </c>
    </row>
    <row r="778" spans="1:6" ht="14" x14ac:dyDescent="0.3">
      <c r="A778" s="60"/>
      <c r="B778" s="60"/>
      <c r="C778" s="9" t="s">
        <v>2</v>
      </c>
      <c r="D778" s="82">
        <f>D779</f>
        <v>1834377</v>
      </c>
      <c r="E778" s="82">
        <f>E779</f>
        <v>57867</v>
      </c>
      <c r="F778" s="82">
        <f>F779</f>
        <v>1892244</v>
      </c>
    </row>
    <row r="779" spans="1:6" x14ac:dyDescent="0.3">
      <c r="A779" s="15"/>
      <c r="B779" s="15"/>
      <c r="C779" s="3" t="s">
        <v>6</v>
      </c>
      <c r="D779" s="81">
        <f>D792+D803+D814</f>
        <v>1834377</v>
      </c>
      <c r="E779" s="81">
        <f>E792+E803+E814</f>
        <v>57867</v>
      </c>
      <c r="F779" s="81">
        <f>F792+F803+F814</f>
        <v>1892244</v>
      </c>
    </row>
    <row r="780" spans="1:6" x14ac:dyDescent="0.3">
      <c r="A780" s="15"/>
      <c r="B780" s="15"/>
      <c r="C780" s="20" t="s">
        <v>141</v>
      </c>
      <c r="D780" s="81">
        <f t="shared" ref="D780:F781" si="36">D793+D815</f>
        <v>1164783</v>
      </c>
      <c r="E780" s="81">
        <f t="shared" si="36"/>
        <v>8788</v>
      </c>
      <c r="F780" s="81">
        <f t="shared" si="36"/>
        <v>1173571</v>
      </c>
    </row>
    <row r="781" spans="1:6" x14ac:dyDescent="0.3">
      <c r="A781" s="15"/>
      <c r="B781" s="15"/>
      <c r="C781" s="55" t="s">
        <v>145</v>
      </c>
      <c r="D781" s="81">
        <f t="shared" si="36"/>
        <v>909571</v>
      </c>
      <c r="E781" s="81">
        <f t="shared" si="36"/>
        <v>7082</v>
      </c>
      <c r="F781" s="81">
        <f t="shared" si="36"/>
        <v>916653</v>
      </c>
    </row>
    <row r="782" spans="1:6" ht="14" x14ac:dyDescent="0.3">
      <c r="A782" s="98"/>
      <c r="B782" s="98"/>
      <c r="C782" s="9" t="s">
        <v>109</v>
      </c>
      <c r="D782" s="82">
        <f>D795</f>
        <v>26892</v>
      </c>
      <c r="E782" s="82">
        <f>E795</f>
        <v>15209</v>
      </c>
      <c r="F782" s="82">
        <f>F795</f>
        <v>42101</v>
      </c>
    </row>
    <row r="783" spans="1:6" s="22" customFormat="1" ht="10.5" x14ac:dyDescent="0.25">
      <c r="A783" s="134"/>
      <c r="B783" s="134"/>
      <c r="D783" s="88"/>
      <c r="E783" s="88"/>
      <c r="F783" s="88"/>
    </row>
    <row r="784" spans="1:6" ht="15" x14ac:dyDescent="0.3">
      <c r="A784" s="11" t="s">
        <v>186</v>
      </c>
      <c r="B784" s="10" t="s">
        <v>25</v>
      </c>
      <c r="C784" s="11" t="s">
        <v>159</v>
      </c>
      <c r="D784" s="80"/>
      <c r="E784" s="80"/>
      <c r="F784" s="80"/>
    </row>
    <row r="785" spans="1:6" ht="15" x14ac:dyDescent="0.3">
      <c r="A785" s="11"/>
      <c r="B785" s="10"/>
      <c r="C785" s="11" t="s">
        <v>160</v>
      </c>
      <c r="D785" s="80"/>
      <c r="E785" s="80"/>
      <c r="F785" s="80"/>
    </row>
    <row r="786" spans="1:6" s="75" customFormat="1" ht="10.5" x14ac:dyDescent="0.25">
      <c r="B786" s="76"/>
      <c r="D786" s="85"/>
      <c r="E786" s="85"/>
      <c r="F786" s="85"/>
    </row>
    <row r="787" spans="1:6" ht="14" x14ac:dyDescent="0.3">
      <c r="A787" s="5"/>
      <c r="B787" s="5"/>
      <c r="C787" s="8" t="s">
        <v>73</v>
      </c>
      <c r="D787" s="84">
        <f>SUM(D788:D789)</f>
        <v>1382316</v>
      </c>
      <c r="E787" s="84">
        <f>SUM(E788:E789)</f>
        <v>73076</v>
      </c>
      <c r="F787" s="84">
        <f>SUM(F788:F789)</f>
        <v>1455392</v>
      </c>
    </row>
    <row r="788" spans="1:6" x14ac:dyDescent="0.3">
      <c r="C788" s="44" t="s">
        <v>144</v>
      </c>
      <c r="D788" s="81">
        <v>1022124</v>
      </c>
      <c r="E788" s="81">
        <v>72336</v>
      </c>
      <c r="F788" s="81">
        <f>D788+E788</f>
        <v>1094460</v>
      </c>
    </row>
    <row r="789" spans="1:6" x14ac:dyDescent="0.3">
      <c r="C789" s="3" t="s">
        <v>142</v>
      </c>
      <c r="D789" s="81">
        <v>360192</v>
      </c>
      <c r="E789" s="81">
        <v>740</v>
      </c>
      <c r="F789" s="81">
        <f>D789+E789</f>
        <v>360932</v>
      </c>
    </row>
    <row r="790" spans="1:6" ht="14" x14ac:dyDescent="0.3">
      <c r="A790" s="5"/>
      <c r="B790" s="5"/>
      <c r="C790" s="5" t="s">
        <v>3</v>
      </c>
      <c r="D790" s="84">
        <f>D791+D795</f>
        <v>1382316</v>
      </c>
      <c r="E790" s="84">
        <f>E791+E795</f>
        <v>73076</v>
      </c>
      <c r="F790" s="84">
        <f>F791+F795</f>
        <v>1455392</v>
      </c>
    </row>
    <row r="791" spans="1:6" ht="14" x14ac:dyDescent="0.3">
      <c r="A791" s="9"/>
      <c r="B791" s="9"/>
      <c r="C791" s="9" t="s">
        <v>2</v>
      </c>
      <c r="D791" s="82">
        <f>D792</f>
        <v>1355424</v>
      </c>
      <c r="E791" s="82">
        <f>E792</f>
        <v>57867</v>
      </c>
      <c r="F791" s="82">
        <f>F792</f>
        <v>1413291</v>
      </c>
    </row>
    <row r="792" spans="1:6" x14ac:dyDescent="0.3">
      <c r="C792" s="3" t="s">
        <v>6</v>
      </c>
      <c r="D792" s="81">
        <v>1355424</v>
      </c>
      <c r="E792" s="81">
        <v>57867</v>
      </c>
      <c r="F792" s="81">
        <f>D792+E792</f>
        <v>1413291</v>
      </c>
    </row>
    <row r="793" spans="1:6" x14ac:dyDescent="0.3">
      <c r="C793" s="20" t="s">
        <v>141</v>
      </c>
      <c r="D793" s="81">
        <v>1095795</v>
      </c>
      <c r="E793" s="81">
        <v>8788</v>
      </c>
      <c r="F793" s="81">
        <f>D793+E793</f>
        <v>1104583</v>
      </c>
    </row>
    <row r="794" spans="1:6" x14ac:dyDescent="0.3">
      <c r="C794" s="55" t="s">
        <v>145</v>
      </c>
      <c r="D794" s="81">
        <v>853970</v>
      </c>
      <c r="E794" s="81">
        <v>7082</v>
      </c>
      <c r="F794" s="81">
        <f>D794+E794</f>
        <v>861052</v>
      </c>
    </row>
    <row r="795" spans="1:6" ht="14" x14ac:dyDescent="0.3">
      <c r="A795" s="98"/>
      <c r="B795" s="98"/>
      <c r="C795" s="9" t="s">
        <v>109</v>
      </c>
      <c r="D795" s="82">
        <v>26892</v>
      </c>
      <c r="E795" s="82">
        <v>15209</v>
      </c>
      <c r="F795" s="82">
        <f>D795+E795</f>
        <v>42101</v>
      </c>
    </row>
    <row r="796" spans="1:6" s="22" customFormat="1" ht="10.5" x14ac:dyDescent="0.25">
      <c r="A796" s="134"/>
      <c r="D796" s="88"/>
      <c r="E796" s="88"/>
      <c r="F796" s="88"/>
    </row>
    <row r="797" spans="1:6" ht="15" x14ac:dyDescent="0.3">
      <c r="A797" s="11" t="s">
        <v>187</v>
      </c>
      <c r="B797" s="10" t="s">
        <v>25</v>
      </c>
      <c r="C797" s="11" t="s">
        <v>161</v>
      </c>
      <c r="D797" s="80"/>
      <c r="E797" s="80"/>
      <c r="F797" s="80"/>
    </row>
    <row r="798" spans="1:6" s="75" customFormat="1" ht="10.5" x14ac:dyDescent="0.25">
      <c r="B798" s="76"/>
      <c r="D798" s="85"/>
      <c r="E798" s="85"/>
      <c r="F798" s="85"/>
    </row>
    <row r="799" spans="1:6" ht="14" x14ac:dyDescent="0.3">
      <c r="A799" s="5"/>
      <c r="B799" s="5"/>
      <c r="C799" s="8" t="s">
        <v>73</v>
      </c>
      <c r="D799" s="84">
        <f>SUM(D800:D800)</f>
        <v>69681</v>
      </c>
      <c r="E799" s="84">
        <f>SUM(E800:E800)</f>
        <v>0</v>
      </c>
      <c r="F799" s="84">
        <f>SUM(F800:F800)</f>
        <v>69681</v>
      </c>
    </row>
    <row r="800" spans="1:6" x14ac:dyDescent="0.3">
      <c r="C800" s="44" t="s">
        <v>144</v>
      </c>
      <c r="D800" s="81">
        <v>69681</v>
      </c>
      <c r="E800" s="81"/>
      <c r="F800" s="81">
        <f>D800+E800</f>
        <v>69681</v>
      </c>
    </row>
    <row r="801" spans="1:6" ht="14" x14ac:dyDescent="0.3">
      <c r="A801" s="5"/>
      <c r="B801" s="5"/>
      <c r="C801" s="5" t="s">
        <v>3</v>
      </c>
      <c r="D801" s="84">
        <f t="shared" ref="D801:F802" si="37">D802</f>
        <v>69681</v>
      </c>
      <c r="E801" s="84">
        <f t="shared" si="37"/>
        <v>0</v>
      </c>
      <c r="F801" s="84">
        <f t="shared" si="37"/>
        <v>69681</v>
      </c>
    </row>
    <row r="802" spans="1:6" ht="14" x14ac:dyDescent="0.3">
      <c r="A802" s="9"/>
      <c r="B802" s="9"/>
      <c r="C802" s="9" t="s">
        <v>2</v>
      </c>
      <c r="D802" s="82">
        <f t="shared" si="37"/>
        <v>69681</v>
      </c>
      <c r="E802" s="82">
        <f t="shared" si="37"/>
        <v>0</v>
      </c>
      <c r="F802" s="82">
        <f t="shared" si="37"/>
        <v>69681</v>
      </c>
    </row>
    <row r="803" spans="1:6" x14ac:dyDescent="0.3">
      <c r="C803" s="3" t="s">
        <v>1</v>
      </c>
      <c r="D803" s="81">
        <v>69681</v>
      </c>
      <c r="E803" s="81"/>
      <c r="F803" s="81">
        <f>D803+E803</f>
        <v>69681</v>
      </c>
    </row>
    <row r="804" spans="1:6" s="22" customFormat="1" ht="10.5" x14ac:dyDescent="0.25">
      <c r="D804" s="88"/>
      <c r="E804" s="88"/>
      <c r="F804" s="88"/>
    </row>
    <row r="805" spans="1:6" s="22" customFormat="1" ht="10.5" x14ac:dyDescent="0.25">
      <c r="D805" s="88"/>
      <c r="E805" s="88"/>
      <c r="F805" s="88"/>
    </row>
    <row r="806" spans="1:6" s="22" customFormat="1" ht="10.5" x14ac:dyDescent="0.25">
      <c r="D806" s="88"/>
      <c r="E806" s="88"/>
      <c r="F806" s="88"/>
    </row>
    <row r="807" spans="1:6" s="22" customFormat="1" ht="10.5" x14ac:dyDescent="0.25">
      <c r="D807" s="88"/>
      <c r="E807" s="88"/>
      <c r="F807" s="88"/>
    </row>
    <row r="808" spans="1:6" ht="15" x14ac:dyDescent="0.3">
      <c r="A808" s="11" t="s">
        <v>188</v>
      </c>
      <c r="B808" s="10" t="s">
        <v>25</v>
      </c>
      <c r="C808" s="11" t="s">
        <v>162</v>
      </c>
      <c r="D808" s="80"/>
      <c r="E808" s="80"/>
      <c r="F808" s="80"/>
    </row>
    <row r="809" spans="1:6" s="75" customFormat="1" ht="10.5" x14ac:dyDescent="0.25">
      <c r="B809" s="76"/>
      <c r="D809" s="85"/>
      <c r="E809" s="85"/>
      <c r="F809" s="85"/>
    </row>
    <row r="810" spans="1:6" ht="14" x14ac:dyDescent="0.3">
      <c r="A810" s="5"/>
      <c r="B810" s="5"/>
      <c r="C810" s="8" t="s">
        <v>73</v>
      </c>
      <c r="D810" s="84">
        <f>D811</f>
        <v>409272</v>
      </c>
      <c r="E810" s="84">
        <f>E811</f>
        <v>0</v>
      </c>
      <c r="F810" s="84">
        <f>F811</f>
        <v>409272</v>
      </c>
    </row>
    <row r="811" spans="1:6" x14ac:dyDescent="0.3">
      <c r="C811" s="44" t="s">
        <v>144</v>
      </c>
      <c r="D811" s="81">
        <v>409272</v>
      </c>
      <c r="E811" s="81"/>
      <c r="F811" s="81">
        <f>D811+E811</f>
        <v>409272</v>
      </c>
    </row>
    <row r="812" spans="1:6" ht="14" x14ac:dyDescent="0.3">
      <c r="A812" s="5"/>
      <c r="B812" s="5"/>
      <c r="C812" s="5" t="s">
        <v>3</v>
      </c>
      <c r="D812" s="84">
        <f t="shared" ref="D812:F813" si="38">D813</f>
        <v>409272</v>
      </c>
      <c r="E812" s="84">
        <f t="shared" si="38"/>
        <v>0</v>
      </c>
      <c r="F812" s="84">
        <f t="shared" si="38"/>
        <v>409272</v>
      </c>
    </row>
    <row r="813" spans="1:6" ht="14" x14ac:dyDescent="0.3">
      <c r="A813" s="9"/>
      <c r="B813" s="9"/>
      <c r="C813" s="9" t="s">
        <v>2</v>
      </c>
      <c r="D813" s="82">
        <f t="shared" si="38"/>
        <v>409272</v>
      </c>
      <c r="E813" s="82">
        <f t="shared" si="38"/>
        <v>0</v>
      </c>
      <c r="F813" s="82">
        <f t="shared" si="38"/>
        <v>409272</v>
      </c>
    </row>
    <row r="814" spans="1:6" x14ac:dyDescent="0.3">
      <c r="C814" s="3" t="s">
        <v>6</v>
      </c>
      <c r="D814" s="81">
        <v>409272</v>
      </c>
      <c r="E814" s="81"/>
      <c r="F814" s="81">
        <f>D814+E814</f>
        <v>409272</v>
      </c>
    </row>
    <row r="815" spans="1:6" x14ac:dyDescent="0.3">
      <c r="C815" s="20" t="s">
        <v>141</v>
      </c>
      <c r="D815" s="81">
        <v>68988</v>
      </c>
      <c r="E815" s="81"/>
      <c r="F815" s="81">
        <f>D815+E815</f>
        <v>68988</v>
      </c>
    </row>
    <row r="816" spans="1:6" x14ac:dyDescent="0.3">
      <c r="C816" s="55" t="s">
        <v>145</v>
      </c>
      <c r="D816" s="81">
        <v>55601</v>
      </c>
      <c r="E816" s="81"/>
      <c r="F816" s="81">
        <f>D816+E816</f>
        <v>55601</v>
      </c>
    </row>
    <row r="817" spans="1:6" x14ac:dyDescent="0.3">
      <c r="A817" s="77"/>
      <c r="B817" s="75"/>
      <c r="C817" s="75"/>
      <c r="D817" s="85"/>
      <c r="E817" s="85"/>
      <c r="F817" s="85"/>
    </row>
    <row r="818" spans="1:6" x14ac:dyDescent="0.3">
      <c r="A818" s="77"/>
      <c r="B818" s="75"/>
      <c r="C818" s="75"/>
      <c r="D818" s="85"/>
      <c r="E818" s="85"/>
      <c r="F818" s="85"/>
    </row>
    <row r="819" spans="1:6" x14ac:dyDescent="0.3">
      <c r="A819" s="51"/>
      <c r="B819" s="42"/>
      <c r="C819" s="42"/>
    </row>
    <row r="820" spans="1:6" ht="17.5" x14ac:dyDescent="0.35">
      <c r="A820" s="60"/>
      <c r="B820" s="9"/>
      <c r="C820" s="4" t="s">
        <v>204</v>
      </c>
      <c r="D820" s="80"/>
      <c r="E820" s="80"/>
      <c r="F820" s="80"/>
    </row>
    <row r="821" spans="1:6" x14ac:dyDescent="0.3">
      <c r="A821" s="77"/>
      <c r="B821" s="75"/>
      <c r="C821" s="75"/>
      <c r="D821" s="85"/>
      <c r="E821" s="85"/>
      <c r="F821" s="85"/>
    </row>
    <row r="822" spans="1:6" ht="15" x14ac:dyDescent="0.3">
      <c r="A822" s="11" t="s">
        <v>205</v>
      </c>
      <c r="B822" s="10" t="s">
        <v>129</v>
      </c>
      <c r="C822" s="11" t="s">
        <v>206</v>
      </c>
      <c r="D822" s="82"/>
      <c r="E822" s="82"/>
      <c r="F822" s="82"/>
    </row>
    <row r="823" spans="1:6" s="75" customFormat="1" ht="10.5" x14ac:dyDescent="0.25">
      <c r="B823" s="76"/>
      <c r="D823" s="85"/>
      <c r="E823" s="85"/>
      <c r="F823" s="85"/>
    </row>
    <row r="824" spans="1:6" ht="14" x14ac:dyDescent="0.3">
      <c r="A824" s="60"/>
      <c r="B824" s="9"/>
      <c r="C824" s="5" t="s">
        <v>73</v>
      </c>
      <c r="D824" s="84">
        <f>SUM(D825:D826)</f>
        <v>478699</v>
      </c>
      <c r="E824" s="84">
        <f>SUM(E825:E826)</f>
        <v>7088</v>
      </c>
      <c r="F824" s="84">
        <f>SUM(F825:F826)</f>
        <v>485787</v>
      </c>
    </row>
    <row r="825" spans="1:6" ht="14" x14ac:dyDescent="0.3">
      <c r="A825" s="60"/>
      <c r="B825" s="9"/>
      <c r="C825" s="3" t="s">
        <v>144</v>
      </c>
      <c r="D825" s="81">
        <v>473699</v>
      </c>
      <c r="E825" s="81">
        <v>7088</v>
      </c>
      <c r="F825" s="81">
        <f>D825+E825</f>
        <v>480787</v>
      </c>
    </row>
    <row r="826" spans="1:6" ht="14" x14ac:dyDescent="0.3">
      <c r="A826" s="60"/>
      <c r="B826" s="9"/>
      <c r="C826" s="3" t="s">
        <v>142</v>
      </c>
      <c r="D826" s="81">
        <v>5000</v>
      </c>
      <c r="E826" s="81">
        <v>0</v>
      </c>
      <c r="F826" s="81">
        <f>D826+E826</f>
        <v>5000</v>
      </c>
    </row>
    <row r="827" spans="1:6" ht="14" x14ac:dyDescent="0.3">
      <c r="A827" s="60"/>
      <c r="B827" s="9"/>
      <c r="C827" s="5" t="s">
        <v>3</v>
      </c>
      <c r="D827" s="84">
        <f>D828+D832</f>
        <v>478699</v>
      </c>
      <c r="E827" s="84">
        <f>E828+E832</f>
        <v>7088</v>
      </c>
      <c r="F827" s="84">
        <f>F828+F832</f>
        <v>485787</v>
      </c>
    </row>
    <row r="828" spans="1:6" ht="14" x14ac:dyDescent="0.3">
      <c r="A828" s="60"/>
      <c r="B828" s="9"/>
      <c r="C828" s="9" t="s">
        <v>2</v>
      </c>
      <c r="D828" s="82">
        <f>D829</f>
        <v>401363</v>
      </c>
      <c r="E828" s="82">
        <f>E829</f>
        <v>5088</v>
      </c>
      <c r="F828" s="82">
        <f>F829</f>
        <v>406451</v>
      </c>
    </row>
    <row r="829" spans="1:6" ht="14" x14ac:dyDescent="0.3">
      <c r="A829" s="60"/>
      <c r="B829" s="9"/>
      <c r="C829" s="3" t="s">
        <v>6</v>
      </c>
      <c r="D829" s="81">
        <v>401363</v>
      </c>
      <c r="E829" s="81">
        <v>5088</v>
      </c>
      <c r="F829" s="81">
        <f>D829+E829</f>
        <v>406451</v>
      </c>
    </row>
    <row r="830" spans="1:6" x14ac:dyDescent="0.3">
      <c r="A830" s="15"/>
      <c r="C830" s="20" t="s">
        <v>141</v>
      </c>
      <c r="D830" s="81">
        <v>253729</v>
      </c>
      <c r="E830" s="81">
        <v>7088</v>
      </c>
      <c r="F830" s="81">
        <f>D830+E830</f>
        <v>260817</v>
      </c>
    </row>
    <row r="831" spans="1:6" x14ac:dyDescent="0.3">
      <c r="A831" s="15"/>
      <c r="C831" s="55" t="s">
        <v>145</v>
      </c>
      <c r="D831" s="81">
        <v>209877</v>
      </c>
      <c r="E831" s="81">
        <v>3735</v>
      </c>
      <c r="F831" s="81">
        <f>D831+E831</f>
        <v>213612</v>
      </c>
    </row>
    <row r="832" spans="1:6" ht="14" x14ac:dyDescent="0.3">
      <c r="A832" s="98"/>
      <c r="B832" s="98"/>
      <c r="C832" s="9" t="s">
        <v>109</v>
      </c>
      <c r="D832" s="82">
        <v>77336</v>
      </c>
      <c r="E832" s="82">
        <v>2000</v>
      </c>
      <c r="F832" s="82">
        <f>D832+E832</f>
        <v>79336</v>
      </c>
    </row>
    <row r="833" spans="1:6" x14ac:dyDescent="0.3">
      <c r="A833" s="15"/>
      <c r="D833" s="81"/>
      <c r="E833" s="81"/>
      <c r="F833" s="81"/>
    </row>
    <row r="834" spans="1:6" x14ac:dyDescent="0.3">
      <c r="A834" s="15"/>
      <c r="D834" s="81"/>
      <c r="E834" s="81"/>
      <c r="F834" s="81"/>
    </row>
    <row r="835" spans="1:6" ht="18" x14ac:dyDescent="0.4">
      <c r="A835" s="51"/>
      <c r="B835" s="37" t="s">
        <v>281</v>
      </c>
      <c r="C835" s="38"/>
      <c r="D835" s="89"/>
      <c r="E835" s="89"/>
      <c r="F835" s="89" t="s">
        <v>277</v>
      </c>
    </row>
    <row r="836" spans="1:6" x14ac:dyDescent="0.3">
      <c r="A836" s="15"/>
      <c r="D836" s="81"/>
      <c r="E836" s="81"/>
      <c r="F836" s="81"/>
    </row>
  </sheetData>
  <pageMargins left="0.59055118110236227" right="0.59055118110236227" top="0.59055118110236227" bottom="0.78740157480314965" header="0.19685039370078741" footer="0.39370078740157483"/>
  <pageSetup paperSize="9" scale="75" orientation="portrait" r:id="rId1"/>
  <headerFooter alignWithMargins="0">
    <oddFooter>&amp;C&amp;"Times New Roman,Parasts"&amp;P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4</vt:i4>
      </vt:variant>
    </vt:vector>
  </HeadingPairs>
  <TitlesOfParts>
    <vt:vector size="6" baseType="lpstr">
      <vt:lpstr>3 pielikums 01_15</vt:lpstr>
      <vt:lpstr>turpin 16_33</vt:lpstr>
      <vt:lpstr>'3 pielikums 01_15'!Drukas_apgabals</vt:lpstr>
      <vt:lpstr>'turpin 16_33'!Drukas_apgabals</vt:lpstr>
      <vt:lpstr>'3 pielikums 01_15'!Drukāt_virsrakstus</vt:lpstr>
      <vt:lpstr>'turpin 16_33'!Drukāt_virsrakstus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Evija Reinika</cp:lastModifiedBy>
  <cp:lastPrinted>2022-10-26T12:34:26Z</cp:lastPrinted>
  <dcterms:created xsi:type="dcterms:W3CDTF">1998-03-21T09:13:21Z</dcterms:created>
  <dcterms:modified xsi:type="dcterms:W3CDTF">2022-11-11T08:46:34Z</dcterms:modified>
  <cp:category/>
</cp:coreProperties>
</file>