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2AD2EF7A-EFE3-4BF4-BBDB-E8EB80E6295B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3.pielikums_iest_01_05" sheetId="4" r:id="rId1"/>
    <sheet name="turpin iest 14_33" sheetId="5" r:id="rId2"/>
  </sheets>
  <definedNames>
    <definedName name="_xlnm.Print_Area" localSheetId="0">'3.pielikums_iest_01_05'!$A$1:$F$830</definedName>
    <definedName name="_xlnm.Print_Area" localSheetId="1">'turpin iest 14_33'!$A$1:$F$983</definedName>
    <definedName name="_xlnm.Print_Titles" localSheetId="0">'3.pielikums_iest_01_05'!$13:$16</definedName>
    <definedName name="_xlnm.Print_Titles" localSheetId="1">'turpin iest 14_33'!$2:$5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4" l="1"/>
  <c r="F976" i="5"/>
  <c r="F975" i="5"/>
  <c r="E975" i="5"/>
  <c r="D975" i="5"/>
  <c r="F974" i="5"/>
  <c r="F973" i="5"/>
  <c r="E973" i="5"/>
  <c r="D973" i="5"/>
  <c r="F967" i="5"/>
  <c r="F966" i="5"/>
  <c r="F965" i="5"/>
  <c r="F964" i="5"/>
  <c r="F963" i="5"/>
  <c r="F962" i="5"/>
  <c r="E962" i="5"/>
  <c r="D962" i="5"/>
  <c r="F961" i="5"/>
  <c r="E961" i="5"/>
  <c r="D961" i="5"/>
  <c r="F960" i="5"/>
  <c r="F959" i="5"/>
  <c r="F958" i="5"/>
  <c r="E958" i="5"/>
  <c r="D958" i="5"/>
  <c r="F952" i="5"/>
  <c r="E952" i="5"/>
  <c r="D952" i="5"/>
  <c r="F951" i="5"/>
  <c r="E951" i="5"/>
  <c r="D951" i="5"/>
  <c r="F950" i="5"/>
  <c r="E950" i="5"/>
  <c r="D950" i="5"/>
  <c r="F949" i="5"/>
  <c r="E949" i="5"/>
  <c r="D949" i="5"/>
  <c r="F948" i="5"/>
  <c r="E948" i="5"/>
  <c r="D948" i="5"/>
  <c r="F947" i="5"/>
  <c r="E947" i="5"/>
  <c r="D947" i="5"/>
  <c r="F946" i="5"/>
  <c r="E946" i="5"/>
  <c r="D946" i="5"/>
  <c r="F945" i="5"/>
  <c r="E945" i="5"/>
  <c r="D945" i="5"/>
  <c r="F944" i="5"/>
  <c r="E944" i="5"/>
  <c r="D944" i="5"/>
  <c r="F943" i="5"/>
  <c r="E943" i="5"/>
  <c r="D943" i="5"/>
  <c r="F931" i="5"/>
  <c r="F930" i="5"/>
  <c r="F929" i="5"/>
  <c r="F928" i="5"/>
  <c r="E928" i="5"/>
  <c r="D928" i="5"/>
  <c r="F927" i="5"/>
  <c r="E927" i="5"/>
  <c r="D927" i="5"/>
  <c r="F926" i="5"/>
  <c r="F925" i="5"/>
  <c r="E925" i="5"/>
  <c r="D925" i="5"/>
  <c r="F921" i="5"/>
  <c r="F920" i="5"/>
  <c r="E920" i="5"/>
  <c r="D920" i="5"/>
  <c r="F919" i="5"/>
  <c r="E919" i="5"/>
  <c r="D919" i="5"/>
  <c r="F918" i="5"/>
  <c r="F917" i="5"/>
  <c r="E917" i="5"/>
  <c r="D917" i="5"/>
  <c r="F911" i="5"/>
  <c r="F910" i="5"/>
  <c r="F909" i="5"/>
  <c r="F908" i="5"/>
  <c r="F907" i="5"/>
  <c r="E907" i="5"/>
  <c r="D907" i="5"/>
  <c r="F906" i="5"/>
  <c r="E906" i="5"/>
  <c r="D906" i="5"/>
  <c r="F905" i="5"/>
  <c r="F904" i="5"/>
  <c r="F903" i="5"/>
  <c r="F902" i="5"/>
  <c r="E902" i="5"/>
  <c r="D902" i="5"/>
  <c r="F896" i="5"/>
  <c r="E896" i="5"/>
  <c r="D896" i="5"/>
  <c r="F895" i="5"/>
  <c r="E895" i="5"/>
  <c r="D895" i="5"/>
  <c r="F894" i="5"/>
  <c r="E894" i="5"/>
  <c r="D894" i="5"/>
  <c r="F893" i="5"/>
  <c r="E893" i="5"/>
  <c r="D893" i="5"/>
  <c r="F892" i="5"/>
  <c r="E892" i="5"/>
  <c r="D892" i="5"/>
  <c r="F891" i="5"/>
  <c r="E891" i="5"/>
  <c r="D891" i="5"/>
  <c r="F890" i="5"/>
  <c r="E890" i="5"/>
  <c r="D890" i="5"/>
  <c r="F889" i="5"/>
  <c r="E889" i="5"/>
  <c r="D889" i="5"/>
  <c r="F888" i="5"/>
  <c r="E888" i="5"/>
  <c r="D888" i="5"/>
  <c r="F887" i="5"/>
  <c r="E887" i="5"/>
  <c r="D887" i="5"/>
  <c r="F879" i="5"/>
  <c r="F878" i="5"/>
  <c r="F877" i="5"/>
  <c r="F876" i="5"/>
  <c r="F875" i="5"/>
  <c r="E875" i="5"/>
  <c r="D875" i="5"/>
  <c r="F874" i="5"/>
  <c r="E874" i="5"/>
  <c r="D874" i="5"/>
  <c r="F873" i="5"/>
  <c r="F872" i="5"/>
  <c r="F871" i="5"/>
  <c r="F870" i="5"/>
  <c r="E870" i="5"/>
  <c r="D870" i="5"/>
  <c r="F838" i="5"/>
  <c r="F837" i="5"/>
  <c r="F836" i="5"/>
  <c r="F835" i="5"/>
  <c r="F834" i="5"/>
  <c r="F833" i="5"/>
  <c r="F832" i="5"/>
  <c r="F831" i="5"/>
  <c r="E831" i="5"/>
  <c r="D831" i="5"/>
  <c r="F830" i="5"/>
  <c r="E830" i="5"/>
  <c r="D830" i="5"/>
  <c r="F829" i="5"/>
  <c r="F828" i="5"/>
  <c r="F827" i="5"/>
  <c r="F826" i="5"/>
  <c r="E826" i="5"/>
  <c r="D826" i="5"/>
  <c r="F815" i="5"/>
  <c r="F814" i="5"/>
  <c r="F813" i="5"/>
  <c r="F812" i="5"/>
  <c r="F811" i="5"/>
  <c r="F810" i="5"/>
  <c r="F809" i="5"/>
  <c r="E809" i="5"/>
  <c r="D809" i="5"/>
  <c r="F808" i="5"/>
  <c r="E808" i="5"/>
  <c r="D808" i="5"/>
  <c r="F807" i="5"/>
  <c r="F806" i="5"/>
  <c r="F805" i="5"/>
  <c r="E805" i="5"/>
  <c r="D805" i="5"/>
  <c r="F794" i="5"/>
  <c r="F793" i="5"/>
  <c r="F792" i="5"/>
  <c r="F791" i="5"/>
  <c r="F790" i="5"/>
  <c r="E790" i="5"/>
  <c r="D790" i="5"/>
  <c r="F789" i="5"/>
  <c r="E789" i="5"/>
  <c r="D789" i="5"/>
  <c r="F788" i="5"/>
  <c r="F787" i="5"/>
  <c r="F786" i="5"/>
  <c r="E786" i="5"/>
  <c r="D786" i="5"/>
  <c r="F776" i="5"/>
  <c r="F775" i="5"/>
  <c r="F774" i="5"/>
  <c r="F773" i="5"/>
  <c r="F772" i="5"/>
  <c r="E772" i="5"/>
  <c r="D772" i="5"/>
  <c r="F771" i="5"/>
  <c r="E771" i="5"/>
  <c r="D771" i="5"/>
  <c r="F770" i="5"/>
  <c r="F769" i="5"/>
  <c r="F768" i="5"/>
  <c r="E768" i="5"/>
  <c r="D768" i="5"/>
  <c r="F762" i="5"/>
  <c r="E762" i="5"/>
  <c r="D762" i="5"/>
  <c r="F761" i="5"/>
  <c r="E761" i="5"/>
  <c r="D761" i="5"/>
  <c r="F760" i="5"/>
  <c r="E760" i="5"/>
  <c r="D760" i="5"/>
  <c r="F759" i="5"/>
  <c r="E759" i="5"/>
  <c r="D759" i="5"/>
  <c r="F758" i="5"/>
  <c r="E758" i="5"/>
  <c r="D758" i="5"/>
  <c r="F757" i="5"/>
  <c r="E757" i="5"/>
  <c r="D757" i="5"/>
  <c r="F756" i="5"/>
  <c r="E756" i="5"/>
  <c r="D756" i="5"/>
  <c r="F755" i="5"/>
  <c r="E755" i="5"/>
  <c r="D755" i="5"/>
  <c r="F754" i="5"/>
  <c r="E754" i="5"/>
  <c r="D754" i="5"/>
  <c r="F747" i="5"/>
  <c r="F746" i="5"/>
  <c r="E746" i="5"/>
  <c r="D746" i="5"/>
  <c r="F745" i="5"/>
  <c r="E745" i="5"/>
  <c r="D745" i="5"/>
  <c r="F744" i="5"/>
  <c r="F743" i="5"/>
  <c r="F742" i="5"/>
  <c r="E742" i="5"/>
  <c r="D742" i="5"/>
  <c r="F737" i="5"/>
  <c r="F736" i="5"/>
  <c r="E736" i="5"/>
  <c r="D736" i="5"/>
  <c r="F735" i="5"/>
  <c r="E735" i="5"/>
  <c r="D735" i="5"/>
  <c r="F734" i="5"/>
  <c r="F733" i="5"/>
  <c r="F732" i="5"/>
  <c r="E732" i="5"/>
  <c r="D732" i="5"/>
  <c r="F727" i="5"/>
  <c r="F726" i="5"/>
  <c r="F725" i="5"/>
  <c r="E725" i="5"/>
  <c r="D725" i="5"/>
  <c r="F724" i="5"/>
  <c r="E724" i="5"/>
  <c r="D724" i="5"/>
  <c r="F723" i="5"/>
  <c r="F722" i="5"/>
  <c r="F721" i="5"/>
  <c r="E721" i="5"/>
  <c r="D721" i="5"/>
  <c r="F716" i="5"/>
  <c r="F715" i="5"/>
  <c r="F714" i="5"/>
  <c r="E714" i="5"/>
  <c r="D714" i="5"/>
  <c r="F713" i="5"/>
  <c r="E713" i="5"/>
  <c r="D713" i="5"/>
  <c r="F712" i="5"/>
  <c r="F711" i="5"/>
  <c r="E711" i="5"/>
  <c r="D711" i="5"/>
  <c r="F699" i="5"/>
  <c r="F698" i="5"/>
  <c r="F697" i="5"/>
  <c r="F696" i="5"/>
  <c r="F695" i="5"/>
  <c r="F694" i="5"/>
  <c r="F693" i="5"/>
  <c r="E693" i="5"/>
  <c r="D693" i="5"/>
  <c r="F692" i="5"/>
  <c r="E692" i="5"/>
  <c r="D692" i="5"/>
  <c r="F691" i="5"/>
  <c r="F690" i="5"/>
  <c r="F689" i="5"/>
  <c r="F688" i="5"/>
  <c r="E688" i="5"/>
  <c r="D688" i="5"/>
  <c r="F682" i="5"/>
  <c r="F681" i="5"/>
  <c r="F680" i="5"/>
  <c r="E680" i="5"/>
  <c r="D680" i="5"/>
  <c r="F679" i="5"/>
  <c r="E679" i="5"/>
  <c r="D679" i="5"/>
  <c r="F678" i="5"/>
  <c r="F677" i="5"/>
  <c r="E677" i="5"/>
  <c r="D677" i="5"/>
  <c r="F671" i="5"/>
  <c r="F670" i="5"/>
  <c r="F669" i="5"/>
  <c r="F668" i="5"/>
  <c r="F667" i="5"/>
  <c r="F666" i="5"/>
  <c r="F665" i="5"/>
  <c r="E665" i="5"/>
  <c r="D665" i="5"/>
  <c r="F664" i="5"/>
  <c r="E664" i="5"/>
  <c r="D664" i="5"/>
  <c r="F663" i="5"/>
  <c r="F662" i="5"/>
  <c r="F661" i="5"/>
  <c r="F660" i="5"/>
  <c r="E660" i="5"/>
  <c r="D660" i="5"/>
  <c r="F654" i="5"/>
  <c r="F653" i="5"/>
  <c r="E653" i="5"/>
  <c r="D653" i="5"/>
  <c r="F652" i="5"/>
  <c r="E652" i="5"/>
  <c r="D652" i="5"/>
  <c r="F651" i="5"/>
  <c r="F650" i="5"/>
  <c r="F649" i="5"/>
  <c r="E649" i="5"/>
  <c r="D649" i="5"/>
  <c r="F643" i="5"/>
  <c r="F642" i="5"/>
  <c r="F641" i="5"/>
  <c r="F640" i="5"/>
  <c r="F639" i="5"/>
  <c r="F638" i="5"/>
  <c r="F637" i="5"/>
  <c r="E637" i="5"/>
  <c r="D637" i="5"/>
  <c r="F636" i="5"/>
  <c r="E636" i="5"/>
  <c r="D636" i="5"/>
  <c r="F635" i="5"/>
  <c r="F634" i="5"/>
  <c r="F633" i="5"/>
  <c r="F632" i="5"/>
  <c r="E632" i="5"/>
  <c r="D632" i="5"/>
  <c r="F621" i="5"/>
  <c r="F620" i="5"/>
  <c r="E620" i="5"/>
  <c r="D620" i="5"/>
  <c r="F619" i="5"/>
  <c r="E619" i="5"/>
  <c r="D619" i="5"/>
  <c r="F618" i="5"/>
  <c r="F617" i="5"/>
  <c r="F616" i="5"/>
  <c r="E616" i="5"/>
  <c r="D616" i="5"/>
  <c r="F609" i="5"/>
  <c r="F608" i="5"/>
  <c r="F607" i="5"/>
  <c r="F606" i="5"/>
  <c r="F605" i="5"/>
  <c r="F604" i="5"/>
  <c r="F603" i="5"/>
  <c r="F602" i="5"/>
  <c r="E602" i="5"/>
  <c r="D602" i="5"/>
  <c r="F601" i="5"/>
  <c r="E601" i="5"/>
  <c r="D601" i="5"/>
  <c r="F600" i="5"/>
  <c r="F599" i="5"/>
  <c r="F598" i="5"/>
  <c r="F597" i="5"/>
  <c r="F596" i="5"/>
  <c r="E596" i="5"/>
  <c r="D596" i="5"/>
  <c r="F589" i="5"/>
  <c r="F588" i="5"/>
  <c r="F587" i="5"/>
  <c r="F586" i="5"/>
  <c r="F585" i="5"/>
  <c r="F584" i="5"/>
  <c r="F583" i="5"/>
  <c r="F582" i="5"/>
  <c r="E582" i="5"/>
  <c r="D582" i="5"/>
  <c r="F581" i="5"/>
  <c r="E581" i="5"/>
  <c r="D581" i="5"/>
  <c r="F580" i="5"/>
  <c r="F579" i="5"/>
  <c r="F578" i="5"/>
  <c r="E578" i="5"/>
  <c r="D578" i="5"/>
  <c r="F572" i="5"/>
  <c r="F571" i="5"/>
  <c r="F570" i="5"/>
  <c r="E570" i="5"/>
  <c r="D570" i="5"/>
  <c r="F569" i="5"/>
  <c r="E569" i="5"/>
  <c r="D569" i="5"/>
  <c r="F568" i="5"/>
  <c r="F567" i="5"/>
  <c r="F566" i="5"/>
  <c r="E566" i="5"/>
  <c r="D566" i="5"/>
  <c r="F559" i="5"/>
  <c r="F558" i="5"/>
  <c r="E558" i="5"/>
  <c r="D558" i="5"/>
  <c r="F557" i="5"/>
  <c r="E557" i="5"/>
  <c r="D557" i="5"/>
  <c r="F556" i="5"/>
  <c r="F555" i="5"/>
  <c r="F554" i="5"/>
  <c r="E554" i="5"/>
  <c r="D554" i="5"/>
  <c r="F540" i="5"/>
  <c r="F539" i="5"/>
  <c r="F538" i="5"/>
  <c r="F537" i="5"/>
  <c r="F536" i="5"/>
  <c r="F535" i="5"/>
  <c r="E535" i="5"/>
  <c r="D535" i="5"/>
  <c r="F534" i="5"/>
  <c r="E534" i="5"/>
  <c r="D534" i="5"/>
  <c r="F533" i="5"/>
  <c r="F532" i="5"/>
  <c r="F531" i="5"/>
  <c r="E531" i="5"/>
  <c r="D531" i="5"/>
  <c r="F524" i="5"/>
  <c r="E524" i="5"/>
  <c r="D524" i="5"/>
  <c r="F523" i="5"/>
  <c r="E523" i="5"/>
  <c r="D523" i="5"/>
  <c r="F522" i="5"/>
  <c r="E522" i="5"/>
  <c r="D522" i="5"/>
  <c r="F521" i="5"/>
  <c r="E521" i="5"/>
  <c r="D521" i="5"/>
  <c r="F520" i="5"/>
  <c r="E520" i="5"/>
  <c r="D520" i="5"/>
  <c r="F519" i="5"/>
  <c r="E519" i="5"/>
  <c r="D519" i="5"/>
  <c r="F518" i="5"/>
  <c r="E518" i="5"/>
  <c r="D518" i="5"/>
  <c r="F517" i="5"/>
  <c r="E517" i="5"/>
  <c r="D517" i="5"/>
  <c r="F516" i="5"/>
  <c r="E516" i="5"/>
  <c r="D516" i="5"/>
  <c r="F515" i="5"/>
  <c r="E515" i="5"/>
  <c r="D515" i="5"/>
  <c r="F514" i="5"/>
  <c r="E514" i="5"/>
  <c r="D514" i="5"/>
  <c r="F513" i="5"/>
  <c r="E513" i="5"/>
  <c r="D513" i="5"/>
  <c r="F512" i="5"/>
  <c r="E512" i="5"/>
  <c r="D512" i="5"/>
  <c r="F511" i="5"/>
  <c r="E511" i="5"/>
  <c r="D511" i="5"/>
  <c r="F510" i="5"/>
  <c r="E510" i="5"/>
  <c r="D510" i="5"/>
  <c r="F509" i="5"/>
  <c r="E509" i="5"/>
  <c r="D509" i="5"/>
  <c r="F501" i="5"/>
  <c r="F500" i="5"/>
  <c r="F499" i="5"/>
  <c r="E499" i="5"/>
  <c r="D499" i="5"/>
  <c r="F498" i="5"/>
  <c r="E498" i="5"/>
  <c r="D498" i="5"/>
  <c r="F497" i="5"/>
  <c r="F496" i="5"/>
  <c r="E496" i="5"/>
  <c r="D496" i="5"/>
  <c r="F490" i="5"/>
  <c r="F489" i="5"/>
  <c r="F488" i="5"/>
  <c r="F487" i="5"/>
  <c r="F486" i="5"/>
  <c r="F485" i="5"/>
  <c r="F484" i="5"/>
  <c r="F483" i="5"/>
  <c r="E483" i="5"/>
  <c r="D483" i="5"/>
  <c r="F482" i="5"/>
  <c r="E482" i="5"/>
  <c r="D482" i="5"/>
  <c r="F481" i="5"/>
  <c r="F480" i="5"/>
  <c r="F479" i="5"/>
  <c r="E479" i="5"/>
  <c r="D479" i="5"/>
  <c r="F465" i="5"/>
  <c r="F464" i="5"/>
  <c r="F463" i="5"/>
  <c r="E463" i="5"/>
  <c r="D463" i="5"/>
  <c r="F462" i="5"/>
  <c r="E462" i="5"/>
  <c r="D462" i="5"/>
  <c r="F461" i="5"/>
  <c r="F460" i="5"/>
  <c r="E460" i="5"/>
  <c r="D460" i="5"/>
  <c r="F455" i="5"/>
  <c r="F454" i="5"/>
  <c r="F453" i="5"/>
  <c r="F452" i="5"/>
  <c r="F451" i="5"/>
  <c r="F450" i="5"/>
  <c r="E450" i="5"/>
  <c r="D450" i="5"/>
  <c r="F449" i="5"/>
  <c r="E449" i="5"/>
  <c r="D449" i="5"/>
  <c r="F448" i="5"/>
  <c r="F447" i="5"/>
  <c r="F446" i="5"/>
  <c r="E446" i="5"/>
  <c r="D446" i="5"/>
  <c r="F440" i="5"/>
  <c r="F439" i="5"/>
  <c r="F438" i="5"/>
  <c r="F437" i="5"/>
  <c r="F436" i="5"/>
  <c r="E436" i="5"/>
  <c r="D436" i="5"/>
  <c r="F435" i="5"/>
  <c r="E435" i="5"/>
  <c r="D435" i="5"/>
  <c r="F434" i="5"/>
  <c r="F433" i="5"/>
  <c r="F432" i="5"/>
  <c r="E432" i="5"/>
  <c r="D432" i="5"/>
  <c r="F426" i="5"/>
  <c r="F425" i="5"/>
  <c r="F424" i="5"/>
  <c r="F423" i="5"/>
  <c r="F422" i="5"/>
  <c r="F421" i="5"/>
  <c r="F420" i="5"/>
  <c r="E420" i="5"/>
  <c r="D420" i="5"/>
  <c r="F419" i="5"/>
  <c r="E419" i="5"/>
  <c r="D419" i="5"/>
  <c r="F418" i="5"/>
  <c r="F417" i="5"/>
  <c r="F416" i="5"/>
  <c r="F415" i="5"/>
  <c r="F414" i="5"/>
  <c r="E414" i="5"/>
  <c r="D414" i="5"/>
  <c r="F408" i="5"/>
  <c r="F407" i="5"/>
  <c r="F406" i="5"/>
  <c r="F405" i="5"/>
  <c r="F404" i="5"/>
  <c r="F403" i="5"/>
  <c r="F402" i="5"/>
  <c r="E402" i="5"/>
  <c r="D402" i="5"/>
  <c r="F401" i="5"/>
  <c r="E401" i="5"/>
  <c r="D401" i="5"/>
  <c r="F400" i="5"/>
  <c r="F399" i="5"/>
  <c r="F398" i="5"/>
  <c r="E398" i="5"/>
  <c r="D398" i="5"/>
  <c r="F384" i="5"/>
  <c r="F383" i="5"/>
  <c r="F382" i="5"/>
  <c r="F381" i="5"/>
  <c r="F380" i="5"/>
  <c r="F379" i="5"/>
  <c r="E379" i="5"/>
  <c r="D379" i="5"/>
  <c r="F378" i="5"/>
  <c r="E378" i="5"/>
  <c r="D378" i="5"/>
  <c r="F377" i="5"/>
  <c r="F376" i="5"/>
  <c r="E376" i="5"/>
  <c r="D376" i="5"/>
  <c r="F370" i="5"/>
  <c r="F369" i="5"/>
  <c r="E369" i="5"/>
  <c r="D369" i="5"/>
  <c r="F368" i="5"/>
  <c r="E368" i="5"/>
  <c r="D368" i="5"/>
  <c r="F367" i="5"/>
  <c r="F366" i="5"/>
  <c r="F365" i="5"/>
  <c r="E365" i="5"/>
  <c r="D365" i="5"/>
  <c r="F358" i="5"/>
  <c r="F357" i="5"/>
  <c r="F356" i="5"/>
  <c r="F355" i="5"/>
  <c r="F354" i="5"/>
  <c r="F353" i="5"/>
  <c r="F352" i="5"/>
  <c r="F351" i="5"/>
  <c r="E351" i="5"/>
  <c r="D351" i="5"/>
  <c r="F350" i="5"/>
  <c r="E350" i="5"/>
  <c r="D350" i="5"/>
  <c r="F349" i="5"/>
  <c r="F348" i="5"/>
  <c r="F347" i="5"/>
  <c r="F346" i="5"/>
  <c r="E346" i="5"/>
  <c r="D346" i="5"/>
  <c r="F340" i="5"/>
  <c r="F339" i="5"/>
  <c r="F338" i="5"/>
  <c r="E338" i="5"/>
  <c r="D338" i="5"/>
  <c r="F337" i="5"/>
  <c r="E337" i="5"/>
  <c r="D337" i="5"/>
  <c r="F336" i="5"/>
  <c r="F335" i="5"/>
  <c r="F334" i="5"/>
  <c r="E334" i="5"/>
  <c r="D334" i="5"/>
  <c r="F328" i="5"/>
  <c r="F327" i="5"/>
  <c r="F326" i="5"/>
  <c r="F325" i="5"/>
  <c r="F324" i="5"/>
  <c r="E324" i="5"/>
  <c r="D324" i="5"/>
  <c r="F323" i="5"/>
  <c r="E323" i="5"/>
  <c r="D323" i="5"/>
  <c r="F322" i="5"/>
  <c r="F321" i="5"/>
  <c r="F320" i="5"/>
  <c r="E320" i="5"/>
  <c r="D320" i="5"/>
  <c r="F308" i="5"/>
  <c r="F307" i="5"/>
  <c r="F306" i="5"/>
  <c r="F305" i="5"/>
  <c r="F304" i="5"/>
  <c r="E304" i="5"/>
  <c r="D304" i="5"/>
  <c r="F303" i="5"/>
  <c r="E303" i="5"/>
  <c r="D303" i="5"/>
  <c r="F302" i="5"/>
  <c r="F301" i="5"/>
  <c r="E301" i="5"/>
  <c r="D301" i="5"/>
  <c r="F295" i="5"/>
  <c r="F294" i="5"/>
  <c r="E294" i="5"/>
  <c r="D294" i="5"/>
  <c r="F293" i="5"/>
  <c r="E293" i="5"/>
  <c r="D293" i="5"/>
  <c r="F292" i="5"/>
  <c r="F291" i="5"/>
  <c r="E291" i="5"/>
  <c r="D291" i="5"/>
  <c r="F284" i="5"/>
  <c r="F283" i="5"/>
  <c r="F282" i="5"/>
  <c r="E282" i="5"/>
  <c r="D282" i="5"/>
  <c r="F281" i="5"/>
  <c r="E281" i="5"/>
  <c r="D281" i="5"/>
  <c r="F280" i="5"/>
  <c r="F279" i="5"/>
  <c r="E279" i="5"/>
  <c r="D279" i="5"/>
  <c r="F273" i="5"/>
  <c r="F272" i="5"/>
  <c r="F271" i="5"/>
  <c r="F270" i="5"/>
  <c r="F269" i="5"/>
  <c r="F268" i="5"/>
  <c r="F267" i="5"/>
  <c r="F266" i="5"/>
  <c r="E266" i="5"/>
  <c r="D266" i="5"/>
  <c r="F265" i="5"/>
  <c r="E265" i="5"/>
  <c r="D265" i="5"/>
  <c r="F264" i="5"/>
  <c r="F263" i="5"/>
  <c r="F262" i="5"/>
  <c r="E262" i="5"/>
  <c r="D262" i="5"/>
  <c r="F255" i="5"/>
  <c r="F254" i="5"/>
  <c r="F253" i="5"/>
  <c r="F252" i="5"/>
  <c r="F251" i="5"/>
  <c r="F250" i="5"/>
  <c r="F249" i="5"/>
  <c r="F248" i="5"/>
  <c r="E248" i="5"/>
  <c r="D248" i="5"/>
  <c r="F247" i="5"/>
  <c r="E247" i="5"/>
  <c r="D247" i="5"/>
  <c r="F246" i="5"/>
  <c r="F245" i="5"/>
  <c r="F244" i="5"/>
  <c r="F243" i="5"/>
  <c r="F242" i="5"/>
  <c r="E242" i="5"/>
  <c r="D242" i="5"/>
  <c r="F222" i="5"/>
  <c r="F221" i="5"/>
  <c r="F220" i="5"/>
  <c r="E220" i="5"/>
  <c r="D220" i="5"/>
  <c r="F219" i="5"/>
  <c r="E219" i="5"/>
  <c r="D219" i="5"/>
  <c r="F218" i="5"/>
  <c r="F217" i="5"/>
  <c r="E217" i="5"/>
  <c r="D217" i="5"/>
  <c r="F211" i="5"/>
  <c r="F210" i="5"/>
  <c r="F209" i="5"/>
  <c r="F208" i="5"/>
  <c r="F207" i="5"/>
  <c r="F206" i="5"/>
  <c r="F205" i="5"/>
  <c r="F204" i="5"/>
  <c r="F203" i="5"/>
  <c r="F202" i="5"/>
  <c r="E202" i="5"/>
  <c r="D202" i="5"/>
  <c r="F201" i="5"/>
  <c r="E201" i="5"/>
  <c r="D201" i="5"/>
  <c r="F200" i="5"/>
  <c r="F199" i="5"/>
  <c r="F198" i="5"/>
  <c r="F197" i="5"/>
  <c r="E197" i="5"/>
  <c r="D197" i="5"/>
  <c r="F191" i="5"/>
  <c r="F190" i="5"/>
  <c r="F189" i="5"/>
  <c r="F188" i="5"/>
  <c r="F187" i="5"/>
  <c r="F186" i="5"/>
  <c r="F185" i="5"/>
  <c r="F184" i="5"/>
  <c r="F183" i="5"/>
  <c r="E183" i="5"/>
  <c r="D183" i="5"/>
  <c r="F182" i="5"/>
  <c r="E182" i="5"/>
  <c r="D182" i="5"/>
  <c r="F181" i="5"/>
  <c r="F180" i="5"/>
  <c r="F179" i="5"/>
  <c r="F178" i="5"/>
  <c r="E178" i="5"/>
  <c r="D178" i="5"/>
  <c r="F172" i="5"/>
  <c r="F171" i="5"/>
  <c r="E171" i="5"/>
  <c r="D171" i="5"/>
  <c r="F170" i="5"/>
  <c r="F169" i="5"/>
  <c r="F168" i="5"/>
  <c r="F167" i="5"/>
  <c r="F166" i="5"/>
  <c r="E166" i="5"/>
  <c r="D166" i="5"/>
  <c r="F165" i="5"/>
  <c r="E165" i="5"/>
  <c r="D165" i="5"/>
  <c r="F164" i="5"/>
  <c r="E164" i="5"/>
  <c r="D164" i="5"/>
  <c r="F163" i="5"/>
  <c r="F162" i="5"/>
  <c r="F161" i="5"/>
  <c r="E161" i="5"/>
  <c r="D161" i="5"/>
  <c r="F152" i="5"/>
  <c r="F151" i="5"/>
  <c r="E151" i="5"/>
  <c r="D151" i="5"/>
  <c r="F150" i="5"/>
  <c r="E150" i="5"/>
  <c r="D150" i="5"/>
  <c r="F149" i="5"/>
  <c r="F148" i="5"/>
  <c r="E148" i="5"/>
  <c r="D148" i="5"/>
  <c r="F141" i="5"/>
  <c r="F140" i="5"/>
  <c r="F139" i="5"/>
  <c r="F138" i="5"/>
  <c r="F137" i="5"/>
  <c r="F136" i="5"/>
  <c r="F135" i="5"/>
  <c r="F134" i="5"/>
  <c r="F133" i="5"/>
  <c r="F132" i="5"/>
  <c r="E132" i="5"/>
  <c r="D132" i="5"/>
  <c r="F131" i="5"/>
  <c r="E131" i="5"/>
  <c r="D131" i="5"/>
  <c r="F130" i="5"/>
  <c r="F129" i="5"/>
  <c r="F128" i="5"/>
  <c r="F127" i="5"/>
  <c r="F126" i="5"/>
  <c r="E126" i="5"/>
  <c r="D126" i="5"/>
  <c r="F121" i="5"/>
  <c r="F120" i="5"/>
  <c r="E120" i="5"/>
  <c r="D120" i="5"/>
  <c r="F119" i="5"/>
  <c r="E119" i="5"/>
  <c r="D119" i="5"/>
  <c r="F118" i="5"/>
  <c r="F117" i="5"/>
  <c r="E117" i="5"/>
  <c r="D117" i="5"/>
  <c r="F111" i="5"/>
  <c r="F110" i="5"/>
  <c r="F109" i="5"/>
  <c r="F108" i="5"/>
  <c r="F107" i="5"/>
  <c r="F106" i="5"/>
  <c r="F105" i="5"/>
  <c r="F104" i="5"/>
  <c r="F103" i="5"/>
  <c r="E103" i="5"/>
  <c r="D103" i="5"/>
  <c r="F102" i="5"/>
  <c r="E102" i="5"/>
  <c r="D102" i="5"/>
  <c r="F101" i="5"/>
  <c r="F100" i="5"/>
  <c r="F99" i="5"/>
  <c r="F98" i="5"/>
  <c r="F97" i="5"/>
  <c r="E97" i="5"/>
  <c r="D97" i="5"/>
  <c r="F92" i="5"/>
  <c r="F91" i="5"/>
  <c r="F90" i="5"/>
  <c r="F89" i="5"/>
  <c r="F88" i="5"/>
  <c r="E88" i="5"/>
  <c r="D88" i="5"/>
  <c r="F87" i="5"/>
  <c r="E87" i="5"/>
  <c r="D87" i="5"/>
  <c r="F86" i="5"/>
  <c r="F85" i="5"/>
  <c r="F84" i="5"/>
  <c r="E84" i="5"/>
  <c r="D84" i="5"/>
  <c r="F73" i="5"/>
  <c r="F72" i="5"/>
  <c r="F71" i="5"/>
  <c r="F70" i="5"/>
  <c r="E70" i="5"/>
  <c r="D70" i="5"/>
  <c r="F69" i="5"/>
  <c r="E69" i="5"/>
  <c r="D69" i="5"/>
  <c r="F68" i="5"/>
  <c r="F67" i="5"/>
  <c r="E67" i="5"/>
  <c r="D67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38" i="5"/>
  <c r="F37" i="5"/>
  <c r="F36" i="5"/>
  <c r="F35" i="5"/>
  <c r="F34" i="5"/>
  <c r="F33" i="5"/>
  <c r="E33" i="5"/>
  <c r="D33" i="5"/>
  <c r="F32" i="5"/>
  <c r="E32" i="5"/>
  <c r="D32" i="5"/>
  <c r="F31" i="5"/>
  <c r="F30" i="5"/>
  <c r="E30" i="5"/>
  <c r="D30" i="5"/>
  <c r="F21" i="5"/>
  <c r="F20" i="5"/>
  <c r="F19" i="5"/>
  <c r="F18" i="5"/>
  <c r="F17" i="5"/>
  <c r="E17" i="5"/>
  <c r="D17" i="5"/>
  <c r="F16" i="5"/>
  <c r="E16" i="5"/>
  <c r="D16" i="5"/>
  <c r="F15" i="5"/>
  <c r="F14" i="5"/>
  <c r="F13" i="5"/>
  <c r="F12" i="5"/>
  <c r="E12" i="5"/>
  <c r="D12" i="5"/>
  <c r="F827" i="4"/>
  <c r="F826" i="4"/>
  <c r="E826" i="4"/>
  <c r="D826" i="4"/>
  <c r="F825" i="4"/>
  <c r="E825" i="4"/>
  <c r="D825" i="4"/>
  <c r="F824" i="4"/>
  <c r="F823" i="4"/>
  <c r="F822" i="4"/>
  <c r="E822" i="4"/>
  <c r="D822" i="4"/>
  <c r="F817" i="4"/>
  <c r="F816" i="4"/>
  <c r="E816" i="4"/>
  <c r="D816" i="4"/>
  <c r="F815" i="4"/>
  <c r="E815" i="4"/>
  <c r="D815" i="4"/>
  <c r="F814" i="4"/>
  <c r="F813" i="4"/>
  <c r="E813" i="4"/>
  <c r="D813" i="4"/>
  <c r="F808" i="4"/>
  <c r="F807" i="4"/>
  <c r="F806" i="4"/>
  <c r="E806" i="4"/>
  <c r="D806" i="4"/>
  <c r="F805" i="4"/>
  <c r="E805" i="4"/>
  <c r="D805" i="4"/>
  <c r="F804" i="4"/>
  <c r="F803" i="4"/>
  <c r="E803" i="4"/>
  <c r="D803" i="4"/>
  <c r="F798" i="4"/>
  <c r="F797" i="4"/>
  <c r="E797" i="4"/>
  <c r="D797" i="4"/>
  <c r="F796" i="4"/>
  <c r="E796" i="4"/>
  <c r="D796" i="4"/>
  <c r="F795" i="4"/>
  <c r="F794" i="4"/>
  <c r="F793" i="4"/>
  <c r="E793" i="4"/>
  <c r="D793" i="4"/>
  <c r="F788" i="4"/>
  <c r="F787" i="4"/>
  <c r="F786" i="4"/>
  <c r="F785" i="4"/>
  <c r="E785" i="4"/>
  <c r="D785" i="4"/>
  <c r="F784" i="4"/>
  <c r="E784" i="4"/>
  <c r="D784" i="4"/>
  <c r="F783" i="4"/>
  <c r="F782" i="4"/>
  <c r="E782" i="4"/>
  <c r="D782" i="4"/>
  <c r="F777" i="4"/>
  <c r="F776" i="4"/>
  <c r="F775" i="4"/>
  <c r="F774" i="4"/>
  <c r="F773" i="4"/>
  <c r="E773" i="4"/>
  <c r="D773" i="4"/>
  <c r="F772" i="4"/>
  <c r="E772" i="4"/>
  <c r="D772" i="4"/>
  <c r="F771" i="4"/>
  <c r="F770" i="4"/>
  <c r="F769" i="4"/>
  <c r="E769" i="4"/>
  <c r="D769" i="4"/>
  <c r="F764" i="4"/>
  <c r="F763" i="4"/>
  <c r="F762" i="4"/>
  <c r="E762" i="4"/>
  <c r="D762" i="4"/>
  <c r="F761" i="4"/>
  <c r="E761" i="4"/>
  <c r="D761" i="4"/>
  <c r="F760" i="4"/>
  <c r="F759" i="4"/>
  <c r="E759" i="4"/>
  <c r="D759" i="4"/>
  <c r="F754" i="4"/>
  <c r="F753" i="4"/>
  <c r="F752" i="4"/>
  <c r="E752" i="4"/>
  <c r="D752" i="4"/>
  <c r="F751" i="4"/>
  <c r="E751" i="4"/>
  <c r="D751" i="4"/>
  <c r="F750" i="4"/>
  <c r="F749" i="4"/>
  <c r="F748" i="4"/>
  <c r="E748" i="4"/>
  <c r="D748" i="4"/>
  <c r="F744" i="4"/>
  <c r="F743" i="4"/>
  <c r="E743" i="4"/>
  <c r="D743" i="4"/>
  <c r="F742" i="4"/>
  <c r="E742" i="4"/>
  <c r="D742" i="4"/>
  <c r="F741" i="4"/>
  <c r="F740" i="4"/>
  <c r="F739" i="4"/>
  <c r="E739" i="4"/>
  <c r="D739" i="4"/>
  <c r="F735" i="4"/>
  <c r="F734" i="4"/>
  <c r="F733" i="4"/>
  <c r="E733" i="4"/>
  <c r="D733" i="4"/>
  <c r="F732" i="4"/>
  <c r="E732" i="4"/>
  <c r="D732" i="4"/>
  <c r="F731" i="4"/>
  <c r="F730" i="4"/>
  <c r="F729" i="4"/>
  <c r="E729" i="4"/>
  <c r="D729" i="4"/>
  <c r="F724" i="4"/>
  <c r="F723" i="4"/>
  <c r="F722" i="4"/>
  <c r="E722" i="4"/>
  <c r="D722" i="4"/>
  <c r="F721" i="4"/>
  <c r="E721" i="4"/>
  <c r="D721" i="4"/>
  <c r="F720" i="4"/>
  <c r="F719" i="4"/>
  <c r="E719" i="4"/>
  <c r="D719" i="4"/>
  <c r="F714" i="4"/>
  <c r="F713" i="4"/>
  <c r="F712" i="4"/>
  <c r="E712" i="4"/>
  <c r="D712" i="4"/>
  <c r="F711" i="4"/>
  <c r="E711" i="4"/>
  <c r="D711" i="4"/>
  <c r="F710" i="4"/>
  <c r="F709" i="4"/>
  <c r="F708" i="4"/>
  <c r="E708" i="4"/>
  <c r="D708" i="4"/>
  <c r="F704" i="4"/>
  <c r="F703" i="4"/>
  <c r="E703" i="4"/>
  <c r="D703" i="4"/>
  <c r="F702" i="4"/>
  <c r="E702" i="4"/>
  <c r="D702" i="4"/>
  <c r="F701" i="4"/>
  <c r="F700" i="4"/>
  <c r="E700" i="4"/>
  <c r="D700" i="4"/>
  <c r="F695" i="4"/>
  <c r="F694" i="4"/>
  <c r="F693" i="4"/>
  <c r="F692" i="4"/>
  <c r="F691" i="4"/>
  <c r="E691" i="4"/>
  <c r="D691" i="4"/>
  <c r="F690" i="4"/>
  <c r="E690" i="4"/>
  <c r="D690" i="4"/>
  <c r="F689" i="4"/>
  <c r="F688" i="4"/>
  <c r="F687" i="4"/>
  <c r="F686" i="4"/>
  <c r="E686" i="4"/>
  <c r="D686" i="4"/>
  <c r="F680" i="4"/>
  <c r="F679" i="4"/>
  <c r="F678" i="4"/>
  <c r="F677" i="4"/>
  <c r="F676" i="4"/>
  <c r="F675" i="4"/>
  <c r="F674" i="4"/>
  <c r="E674" i="4"/>
  <c r="D674" i="4"/>
  <c r="F673" i="4"/>
  <c r="E673" i="4"/>
  <c r="D673" i="4"/>
  <c r="F672" i="4"/>
  <c r="F671" i="4"/>
  <c r="F670" i="4"/>
  <c r="E670" i="4"/>
  <c r="D670" i="4"/>
  <c r="F664" i="4"/>
  <c r="E664" i="4"/>
  <c r="D664" i="4"/>
  <c r="F663" i="4"/>
  <c r="E663" i="4"/>
  <c r="D663" i="4"/>
  <c r="F662" i="4"/>
  <c r="E662" i="4"/>
  <c r="D662" i="4"/>
  <c r="F661" i="4"/>
  <c r="E661" i="4"/>
  <c r="D661" i="4"/>
  <c r="F660" i="4"/>
  <c r="E660" i="4"/>
  <c r="D660" i="4"/>
  <c r="F659" i="4"/>
  <c r="E659" i="4"/>
  <c r="D659" i="4"/>
  <c r="F658" i="4"/>
  <c r="E658" i="4"/>
  <c r="D658" i="4"/>
  <c r="F657" i="4"/>
  <c r="E657" i="4"/>
  <c r="D657" i="4"/>
  <c r="F656" i="4"/>
  <c r="E656" i="4"/>
  <c r="D656" i="4"/>
  <c r="F655" i="4"/>
  <c r="E655" i="4"/>
  <c r="D655" i="4"/>
  <c r="F654" i="4"/>
  <c r="E654" i="4"/>
  <c r="D654" i="4"/>
  <c r="F653" i="4"/>
  <c r="E653" i="4"/>
  <c r="D653" i="4"/>
  <c r="F646" i="4"/>
  <c r="F645" i="4"/>
  <c r="F644" i="4"/>
  <c r="E644" i="4"/>
  <c r="D644" i="4"/>
  <c r="F643" i="4"/>
  <c r="E643" i="4"/>
  <c r="D643" i="4"/>
  <c r="F642" i="4"/>
  <c r="F641" i="4"/>
  <c r="F640" i="4"/>
  <c r="E640" i="4"/>
  <c r="D640" i="4"/>
  <c r="F634" i="4"/>
  <c r="F633" i="4"/>
  <c r="E633" i="4"/>
  <c r="D633" i="4"/>
  <c r="F632" i="4"/>
  <c r="E632" i="4"/>
  <c r="D632" i="4"/>
  <c r="F631" i="4"/>
  <c r="F630" i="4"/>
  <c r="E630" i="4"/>
  <c r="D630" i="4"/>
  <c r="F624" i="4"/>
  <c r="F623" i="4"/>
  <c r="E623" i="4"/>
  <c r="D623" i="4"/>
  <c r="F622" i="4"/>
  <c r="E622" i="4"/>
  <c r="D622" i="4"/>
  <c r="F621" i="4"/>
  <c r="F620" i="4"/>
  <c r="E620" i="4"/>
  <c r="D620" i="4"/>
  <c r="F615" i="4"/>
  <c r="F614" i="4"/>
  <c r="E614" i="4"/>
  <c r="D614" i="4"/>
  <c r="F613" i="4"/>
  <c r="F612" i="4"/>
  <c r="E612" i="4"/>
  <c r="D612" i="4"/>
  <c r="F602" i="4"/>
  <c r="F601" i="4"/>
  <c r="E601" i="4"/>
  <c r="D601" i="4"/>
  <c r="F600" i="4"/>
  <c r="E600" i="4"/>
  <c r="D600" i="4"/>
  <c r="F599" i="4"/>
  <c r="F598" i="4"/>
  <c r="E598" i="4"/>
  <c r="D598" i="4"/>
  <c r="F593" i="4"/>
  <c r="F592" i="4"/>
  <c r="F591" i="4"/>
  <c r="E591" i="4"/>
  <c r="D591" i="4"/>
  <c r="F590" i="4"/>
  <c r="E590" i="4"/>
  <c r="D590" i="4"/>
  <c r="F589" i="4"/>
  <c r="F588" i="4"/>
  <c r="E588" i="4"/>
  <c r="D588" i="4"/>
  <c r="F582" i="4"/>
  <c r="F581" i="4"/>
  <c r="F580" i="4"/>
  <c r="E580" i="4"/>
  <c r="D580" i="4"/>
  <c r="F579" i="4"/>
  <c r="E579" i="4"/>
  <c r="D579" i="4"/>
  <c r="F578" i="4"/>
  <c r="F577" i="4"/>
  <c r="F576" i="4"/>
  <c r="E576" i="4"/>
  <c r="D576" i="4"/>
  <c r="F571" i="4"/>
  <c r="F570" i="4"/>
  <c r="E570" i="4"/>
  <c r="D570" i="4"/>
  <c r="F569" i="4"/>
  <c r="E569" i="4"/>
  <c r="D569" i="4"/>
  <c r="F568" i="4"/>
  <c r="F567" i="4"/>
  <c r="E567" i="4"/>
  <c r="D567" i="4"/>
  <c r="F562" i="4"/>
  <c r="F561" i="4"/>
  <c r="F560" i="4"/>
  <c r="F559" i="4"/>
  <c r="F558" i="4"/>
  <c r="E558" i="4"/>
  <c r="D558" i="4"/>
  <c r="F557" i="4"/>
  <c r="E557" i="4"/>
  <c r="D557" i="4"/>
  <c r="F556" i="4"/>
  <c r="F555" i="4"/>
  <c r="F554" i="4"/>
  <c r="E554" i="4"/>
  <c r="D554" i="4"/>
  <c r="F548" i="4"/>
  <c r="E548" i="4"/>
  <c r="D548" i="4"/>
  <c r="F547" i="4"/>
  <c r="E547" i="4"/>
  <c r="D547" i="4"/>
  <c r="F546" i="4"/>
  <c r="E546" i="4"/>
  <c r="D546" i="4"/>
  <c r="F545" i="4"/>
  <c r="E545" i="4"/>
  <c r="D545" i="4"/>
  <c r="F544" i="4"/>
  <c r="E544" i="4"/>
  <c r="D544" i="4"/>
  <c r="F543" i="4"/>
  <c r="E543" i="4"/>
  <c r="D543" i="4"/>
  <c r="F542" i="4"/>
  <c r="E542" i="4"/>
  <c r="D542" i="4"/>
  <c r="F541" i="4"/>
  <c r="E541" i="4"/>
  <c r="D541" i="4"/>
  <c r="F540" i="4"/>
  <c r="E540" i="4"/>
  <c r="D540" i="4"/>
  <c r="F539" i="4"/>
  <c r="E539" i="4"/>
  <c r="D539" i="4"/>
  <c r="F524" i="4"/>
  <c r="F523" i="4"/>
  <c r="E523" i="4"/>
  <c r="D523" i="4"/>
  <c r="F522" i="4"/>
  <c r="F521" i="4"/>
  <c r="E521" i="4"/>
  <c r="D521" i="4"/>
  <c r="F514" i="4"/>
  <c r="F513" i="4"/>
  <c r="E513" i="4"/>
  <c r="D513" i="4"/>
  <c r="F512" i="4"/>
  <c r="E512" i="4"/>
  <c r="D512" i="4"/>
  <c r="F511" i="4"/>
  <c r="F510" i="4"/>
  <c r="E510" i="4"/>
  <c r="D510" i="4"/>
  <c r="F502" i="4"/>
  <c r="F501" i="4"/>
  <c r="F500" i="4"/>
  <c r="F499" i="4"/>
  <c r="F498" i="4"/>
  <c r="F497" i="4"/>
  <c r="E497" i="4"/>
  <c r="D497" i="4"/>
  <c r="F496" i="4"/>
  <c r="E496" i="4"/>
  <c r="D496" i="4"/>
  <c r="F495" i="4"/>
  <c r="F494" i="4"/>
  <c r="F493" i="4"/>
  <c r="F492" i="4"/>
  <c r="E492" i="4"/>
  <c r="D492" i="4"/>
  <c r="F484" i="4"/>
  <c r="E484" i="4"/>
  <c r="D484" i="4"/>
  <c r="F483" i="4"/>
  <c r="E483" i="4"/>
  <c r="D483" i="4"/>
  <c r="F482" i="4"/>
  <c r="E482" i="4"/>
  <c r="D482" i="4"/>
  <c r="F481" i="4"/>
  <c r="E481" i="4"/>
  <c r="D481" i="4"/>
  <c r="F480" i="4"/>
  <c r="E480" i="4"/>
  <c r="D480" i="4"/>
  <c r="F479" i="4"/>
  <c r="E479" i="4"/>
  <c r="D479" i="4"/>
  <c r="F478" i="4"/>
  <c r="E478" i="4"/>
  <c r="D478" i="4"/>
  <c r="F477" i="4"/>
  <c r="E477" i="4"/>
  <c r="D477" i="4"/>
  <c r="F476" i="4"/>
  <c r="E476" i="4"/>
  <c r="D476" i="4"/>
  <c r="F475" i="4"/>
  <c r="E475" i="4"/>
  <c r="D475" i="4"/>
  <c r="F474" i="4"/>
  <c r="E474" i="4"/>
  <c r="D474" i="4"/>
  <c r="F473" i="4"/>
  <c r="E473" i="4"/>
  <c r="D473" i="4"/>
  <c r="F465" i="4"/>
  <c r="F464" i="4"/>
  <c r="E464" i="4"/>
  <c r="D464" i="4"/>
  <c r="F463" i="4"/>
  <c r="F462" i="4"/>
  <c r="E462" i="4"/>
  <c r="D462" i="4"/>
  <c r="F457" i="4"/>
  <c r="F456" i="4"/>
  <c r="F455" i="4"/>
  <c r="F454" i="4"/>
  <c r="F453" i="4"/>
  <c r="F452" i="4"/>
  <c r="E452" i="4"/>
  <c r="D452" i="4"/>
  <c r="F451" i="4"/>
  <c r="E451" i="4"/>
  <c r="D451" i="4"/>
  <c r="F450" i="4"/>
  <c r="F449" i="4"/>
  <c r="F448" i="4"/>
  <c r="F447" i="4"/>
  <c r="E447" i="4"/>
  <c r="D447" i="4"/>
  <c r="F441" i="4"/>
  <c r="E441" i="4"/>
  <c r="D441" i="4"/>
  <c r="F440" i="4"/>
  <c r="E440" i="4"/>
  <c r="D440" i="4"/>
  <c r="F439" i="4"/>
  <c r="E439" i="4"/>
  <c r="D439" i="4"/>
  <c r="F438" i="4"/>
  <c r="E438" i="4"/>
  <c r="D438" i="4"/>
  <c r="F437" i="4"/>
  <c r="E437" i="4"/>
  <c r="D437" i="4"/>
  <c r="F436" i="4"/>
  <c r="E436" i="4"/>
  <c r="D436" i="4"/>
  <c r="F435" i="4"/>
  <c r="E435" i="4"/>
  <c r="D435" i="4"/>
  <c r="F434" i="4"/>
  <c r="E434" i="4"/>
  <c r="D434" i="4"/>
  <c r="F433" i="4"/>
  <c r="E433" i="4"/>
  <c r="D433" i="4"/>
  <c r="F432" i="4"/>
  <c r="E432" i="4"/>
  <c r="D432" i="4"/>
  <c r="F431" i="4"/>
  <c r="E431" i="4"/>
  <c r="D431" i="4"/>
  <c r="F425" i="4"/>
  <c r="F424" i="4"/>
  <c r="F423" i="4"/>
  <c r="F422" i="4"/>
  <c r="F421" i="4"/>
  <c r="F420" i="4"/>
  <c r="F419" i="4"/>
  <c r="F418" i="4"/>
  <c r="F417" i="4"/>
  <c r="E417" i="4"/>
  <c r="D417" i="4"/>
  <c r="F416" i="4"/>
  <c r="E416" i="4"/>
  <c r="D416" i="4"/>
  <c r="F415" i="4"/>
  <c r="F414" i="4"/>
  <c r="F413" i="4"/>
  <c r="F412" i="4"/>
  <c r="E412" i="4"/>
  <c r="D412" i="4"/>
  <c r="F406" i="4"/>
  <c r="F405" i="4"/>
  <c r="F404" i="4"/>
  <c r="F403" i="4"/>
  <c r="F402" i="4"/>
  <c r="E402" i="4"/>
  <c r="D402" i="4"/>
  <c r="F401" i="4"/>
  <c r="E401" i="4"/>
  <c r="D401" i="4"/>
  <c r="F400" i="4"/>
  <c r="F399" i="4"/>
  <c r="E399" i="4"/>
  <c r="D399" i="4"/>
  <c r="F393" i="4"/>
  <c r="F392" i="4"/>
  <c r="E392" i="4"/>
  <c r="D392" i="4"/>
  <c r="F391" i="4"/>
  <c r="F390" i="4"/>
  <c r="E390" i="4"/>
  <c r="D390" i="4"/>
  <c r="F379" i="4"/>
  <c r="F378" i="4"/>
  <c r="F377" i="4"/>
  <c r="E377" i="4"/>
  <c r="D377" i="4"/>
  <c r="F376" i="4"/>
  <c r="E376" i="4"/>
  <c r="D376" i="4"/>
  <c r="F375" i="4"/>
  <c r="F374" i="4"/>
  <c r="F373" i="4"/>
  <c r="E373" i="4"/>
  <c r="D373" i="4"/>
  <c r="F368" i="4"/>
  <c r="F367" i="4"/>
  <c r="F366" i="4"/>
  <c r="F365" i="4"/>
  <c r="E365" i="4"/>
  <c r="D365" i="4"/>
  <c r="F364" i="4"/>
  <c r="E364" i="4"/>
  <c r="D364" i="4"/>
  <c r="F363" i="4"/>
  <c r="F362" i="4"/>
  <c r="F361" i="4"/>
  <c r="E361" i="4"/>
  <c r="D361" i="4"/>
  <c r="F356" i="4"/>
  <c r="F355" i="4"/>
  <c r="F354" i="4"/>
  <c r="F353" i="4"/>
  <c r="E353" i="4"/>
  <c r="D353" i="4"/>
  <c r="F352" i="4"/>
  <c r="E352" i="4"/>
  <c r="D352" i="4"/>
  <c r="F351" i="4"/>
  <c r="F350" i="4"/>
  <c r="E350" i="4"/>
  <c r="D350" i="4"/>
  <c r="F345" i="4"/>
  <c r="F344" i="4"/>
  <c r="E344" i="4"/>
  <c r="D344" i="4"/>
  <c r="F343" i="4"/>
  <c r="F342" i="4"/>
  <c r="E342" i="4"/>
  <c r="D342" i="4"/>
  <c r="F337" i="4"/>
  <c r="F336" i="4"/>
  <c r="E336" i="4"/>
  <c r="D336" i="4"/>
  <c r="F335" i="4"/>
  <c r="E335" i="4"/>
  <c r="D335" i="4"/>
  <c r="F334" i="4"/>
  <c r="F333" i="4"/>
  <c r="E333" i="4"/>
  <c r="D333" i="4"/>
  <c r="F327" i="4"/>
  <c r="F326" i="4"/>
  <c r="E326" i="4"/>
  <c r="D326" i="4"/>
  <c r="F325" i="4"/>
  <c r="E325" i="4"/>
  <c r="D325" i="4"/>
  <c r="F324" i="4"/>
  <c r="F323" i="4"/>
  <c r="E323" i="4"/>
  <c r="D323" i="4"/>
  <c r="F318" i="4"/>
  <c r="F317" i="4"/>
  <c r="E317" i="4"/>
  <c r="D317" i="4"/>
  <c r="F316" i="4"/>
  <c r="E316" i="4"/>
  <c r="D316" i="4"/>
  <c r="F315" i="4"/>
  <c r="F314" i="4"/>
  <c r="E314" i="4"/>
  <c r="D314" i="4"/>
  <c r="F305" i="4"/>
  <c r="F304" i="4"/>
  <c r="F303" i="4"/>
  <c r="F302" i="4"/>
  <c r="F301" i="4"/>
  <c r="F300" i="4"/>
  <c r="F299" i="4"/>
  <c r="E299" i="4"/>
  <c r="F298" i="4"/>
  <c r="E298" i="4"/>
  <c r="D298" i="4"/>
  <c r="F297" i="4"/>
  <c r="E297" i="4"/>
  <c r="D297" i="4"/>
  <c r="F296" i="4"/>
  <c r="E296" i="4"/>
  <c r="D296" i="4"/>
  <c r="F295" i="4"/>
  <c r="F294" i="4"/>
  <c r="E294" i="4"/>
  <c r="F293" i="4"/>
  <c r="E293" i="4"/>
  <c r="D293" i="4"/>
  <c r="F288" i="4"/>
  <c r="F287" i="4"/>
  <c r="E287" i="4"/>
  <c r="D287" i="4"/>
  <c r="F286" i="4"/>
  <c r="E286" i="4"/>
  <c r="D286" i="4"/>
  <c r="F285" i="4"/>
  <c r="F284" i="4"/>
  <c r="E284" i="4"/>
  <c r="D284" i="4"/>
  <c r="F280" i="4"/>
  <c r="F279" i="4"/>
  <c r="E279" i="4"/>
  <c r="D279" i="4"/>
  <c r="F278" i="4"/>
  <c r="E278" i="4"/>
  <c r="D278" i="4"/>
  <c r="F277" i="4"/>
  <c r="F276" i="4"/>
  <c r="E276" i="4"/>
  <c r="D276" i="4"/>
  <c r="F272" i="4"/>
  <c r="F271" i="4"/>
  <c r="F270" i="4"/>
  <c r="E270" i="4"/>
  <c r="D270" i="4"/>
  <c r="F269" i="4"/>
  <c r="E269" i="4"/>
  <c r="D269" i="4"/>
  <c r="F268" i="4"/>
  <c r="F267" i="4"/>
  <c r="E267" i="4"/>
  <c r="D267" i="4"/>
  <c r="F262" i="4"/>
  <c r="F261" i="4"/>
  <c r="F260" i="4"/>
  <c r="E260" i="4"/>
  <c r="D260" i="4"/>
  <c r="F259" i="4"/>
  <c r="E259" i="4"/>
  <c r="D259" i="4"/>
  <c r="F258" i="4"/>
  <c r="F257" i="4"/>
  <c r="E257" i="4"/>
  <c r="D257" i="4"/>
  <c r="F253" i="4"/>
  <c r="F252" i="4"/>
  <c r="F251" i="4"/>
  <c r="E251" i="4"/>
  <c r="D251" i="4"/>
  <c r="F250" i="4"/>
  <c r="E250" i="4"/>
  <c r="D250" i="4"/>
  <c r="F249" i="4"/>
  <c r="F248" i="4"/>
  <c r="E248" i="4"/>
  <c r="D248" i="4"/>
  <c r="F243" i="4"/>
  <c r="F242" i="4"/>
  <c r="F241" i="4"/>
  <c r="E241" i="4"/>
  <c r="D241" i="4"/>
  <c r="F240" i="4"/>
  <c r="E240" i="4"/>
  <c r="D240" i="4"/>
  <c r="F239" i="4"/>
  <c r="F238" i="4"/>
  <c r="F237" i="4"/>
  <c r="E237" i="4"/>
  <c r="D237" i="4"/>
  <c r="F233" i="4"/>
  <c r="F232" i="4"/>
  <c r="F231" i="4"/>
  <c r="F230" i="4"/>
  <c r="F229" i="4"/>
  <c r="F228" i="4"/>
  <c r="E228" i="4"/>
  <c r="D228" i="4"/>
  <c r="F227" i="4"/>
  <c r="E227" i="4"/>
  <c r="D227" i="4"/>
  <c r="F226" i="4"/>
  <c r="F225" i="4"/>
  <c r="E225" i="4"/>
  <c r="D225" i="4"/>
  <c r="F221" i="4"/>
  <c r="F220" i="4"/>
  <c r="E220" i="4"/>
  <c r="D220" i="4"/>
  <c r="F219" i="4"/>
  <c r="E219" i="4"/>
  <c r="D219" i="4"/>
  <c r="F218" i="4"/>
  <c r="F217" i="4"/>
  <c r="E217" i="4"/>
  <c r="D217" i="4"/>
  <c r="F212" i="4"/>
  <c r="F211" i="4"/>
  <c r="F210" i="4"/>
  <c r="F209" i="4"/>
  <c r="F208" i="4"/>
  <c r="E208" i="4"/>
  <c r="D208" i="4"/>
  <c r="F207" i="4"/>
  <c r="E207" i="4"/>
  <c r="D207" i="4"/>
  <c r="F206" i="4"/>
  <c r="F205" i="4"/>
  <c r="E205" i="4"/>
  <c r="D205" i="4"/>
  <c r="F201" i="4"/>
  <c r="F200" i="4"/>
  <c r="E200" i="4"/>
  <c r="D200" i="4"/>
  <c r="F199" i="4"/>
  <c r="E199" i="4"/>
  <c r="D199" i="4"/>
  <c r="F198" i="4"/>
  <c r="F197" i="4"/>
  <c r="E197" i="4"/>
  <c r="D197" i="4"/>
  <c r="F193" i="4"/>
  <c r="F192" i="4"/>
  <c r="E192" i="4"/>
  <c r="D192" i="4"/>
  <c r="F191" i="4"/>
  <c r="E191" i="4"/>
  <c r="D191" i="4"/>
  <c r="F190" i="4"/>
  <c r="F189" i="4"/>
  <c r="F188" i="4"/>
  <c r="F187" i="4"/>
  <c r="E187" i="4"/>
  <c r="D187" i="4"/>
  <c r="F186" i="4"/>
  <c r="E186" i="4"/>
  <c r="D186" i="4"/>
  <c r="F182" i="4"/>
  <c r="F181" i="4"/>
  <c r="F180" i="4"/>
  <c r="F179" i="4"/>
  <c r="F178" i="4"/>
  <c r="F177" i="4"/>
  <c r="E177" i="4"/>
  <c r="D177" i="4"/>
  <c r="F176" i="4"/>
  <c r="E176" i="4"/>
  <c r="D176" i="4"/>
  <c r="F175" i="4"/>
  <c r="F174" i="4"/>
  <c r="E174" i="4"/>
  <c r="D174" i="4"/>
  <c r="F170" i="4"/>
  <c r="F169" i="4"/>
  <c r="F168" i="4"/>
  <c r="F167" i="4"/>
  <c r="F166" i="4"/>
  <c r="E166" i="4"/>
  <c r="D166" i="4"/>
  <c r="F165" i="4"/>
  <c r="E165" i="4"/>
  <c r="D165" i="4"/>
  <c r="F164" i="4"/>
  <c r="E164" i="4"/>
  <c r="D164" i="4"/>
  <c r="F163" i="4"/>
  <c r="F162" i="4"/>
  <c r="E162" i="4"/>
  <c r="D162" i="4"/>
  <c r="F151" i="4"/>
  <c r="F150" i="4"/>
  <c r="F149" i="4"/>
  <c r="F148" i="4"/>
  <c r="E148" i="4"/>
  <c r="D148" i="4"/>
  <c r="F147" i="4"/>
  <c r="E147" i="4"/>
  <c r="D147" i="4"/>
  <c r="F146" i="4"/>
  <c r="F145" i="4"/>
  <c r="E145" i="4"/>
  <c r="D145" i="4"/>
  <c r="F141" i="4"/>
  <c r="F140" i="4"/>
  <c r="F139" i="4"/>
  <c r="F138" i="4"/>
  <c r="F137" i="4"/>
  <c r="F136" i="4"/>
  <c r="E136" i="4"/>
  <c r="D136" i="4"/>
  <c r="F135" i="4"/>
  <c r="E135" i="4"/>
  <c r="D135" i="4"/>
  <c r="F134" i="4"/>
  <c r="F133" i="4"/>
  <c r="E133" i="4"/>
  <c r="D133" i="4"/>
  <c r="F129" i="4"/>
  <c r="F128" i="4"/>
  <c r="F127" i="4"/>
  <c r="F126" i="4"/>
  <c r="F125" i="4"/>
  <c r="F124" i="4"/>
  <c r="E124" i="4"/>
  <c r="D124" i="4"/>
  <c r="F123" i="4"/>
  <c r="E123" i="4"/>
  <c r="D123" i="4"/>
  <c r="F122" i="4"/>
  <c r="F121" i="4"/>
  <c r="F120" i="4"/>
  <c r="F119" i="4"/>
  <c r="E119" i="4"/>
  <c r="D119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51" i="4"/>
  <c r="E51" i="4"/>
  <c r="D51" i="4"/>
  <c r="F49" i="4"/>
  <c r="E49" i="4"/>
  <c r="D49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5" i="4"/>
  <c r="E35" i="4"/>
  <c r="D35" i="4"/>
  <c r="F31" i="4"/>
  <c r="E31" i="4"/>
  <c r="D31" i="4"/>
  <c r="F30" i="4"/>
  <c r="E30" i="4"/>
  <c r="D30" i="4"/>
  <c r="F29" i="4"/>
  <c r="E29" i="4"/>
  <c r="D29" i="4"/>
  <c r="F28" i="4"/>
  <c r="E28" i="4"/>
  <c r="D28" i="4"/>
  <c r="F26" i="4"/>
  <c r="E26" i="4"/>
</calcChain>
</file>

<file path=xl/sharedStrings.xml><?xml version="1.0" encoding="utf-8"?>
<sst xmlns="http://schemas.openxmlformats.org/spreadsheetml/2006/main" count="1605" uniqueCount="456">
  <si>
    <t>Nosaukums</t>
  </si>
  <si>
    <t xml:space="preserve"> - Kārtējie izdevumi</t>
  </si>
  <si>
    <t>Uzturēšanas izdevumi</t>
  </si>
  <si>
    <t>Izdevumi - kopā</t>
  </si>
  <si>
    <t>klasifikā-</t>
  </si>
  <si>
    <t xml:space="preserve"> - Kārtējie izdevumi, t.sk.:</t>
  </si>
  <si>
    <t>Sākumskolas, pamatskolas un vidusskolas</t>
  </si>
  <si>
    <t>Speciālās internātskolas</t>
  </si>
  <si>
    <t>Sporta pasākumi</t>
  </si>
  <si>
    <t>Veco ļaužu uzturēšanās iestādes</t>
  </si>
  <si>
    <t>Bibliotēkas</t>
  </si>
  <si>
    <t>Kultūras centri un nami</t>
  </si>
  <si>
    <t>Kultūras pasākumi</t>
  </si>
  <si>
    <t>Bērnu mūzikas un mākslas skolas</t>
  </si>
  <si>
    <t>Program-</t>
  </si>
  <si>
    <t>Funkciju</t>
  </si>
  <si>
    <t>mas kods</t>
  </si>
  <si>
    <t>cijas kods</t>
  </si>
  <si>
    <t>01.01.00.</t>
  </si>
  <si>
    <t>01.110</t>
  </si>
  <si>
    <t>01.08.00.</t>
  </si>
  <si>
    <t>01.15.00.</t>
  </si>
  <si>
    <t>01.17.00.</t>
  </si>
  <si>
    <t>01.19.00.</t>
  </si>
  <si>
    <t>02.01.01.</t>
  </si>
  <si>
    <t>03.01.00.</t>
  </si>
  <si>
    <t>04.03.00.</t>
  </si>
  <si>
    <t>04.05.00.</t>
  </si>
  <si>
    <t>05.01.00.</t>
  </si>
  <si>
    <t>05.02.00.</t>
  </si>
  <si>
    <t>01.22.00.</t>
  </si>
  <si>
    <t>14.01.00.</t>
  </si>
  <si>
    <t>15.01.00.</t>
  </si>
  <si>
    <t>16.01.00.</t>
  </si>
  <si>
    <t>16.02.00.</t>
  </si>
  <si>
    <t>16.04.00.</t>
  </si>
  <si>
    <t>16.06.00.</t>
  </si>
  <si>
    <t>16.07.01.</t>
  </si>
  <si>
    <t>18.01.00.</t>
  </si>
  <si>
    <t>18.02.00.</t>
  </si>
  <si>
    <t>18.03.00.</t>
  </si>
  <si>
    <t>18.04.00.</t>
  </si>
  <si>
    <t>18.05.00.</t>
  </si>
  <si>
    <t>18.09.00.</t>
  </si>
  <si>
    <t>18.07.00.</t>
  </si>
  <si>
    <t>08.210</t>
  </si>
  <si>
    <t>08.230</t>
  </si>
  <si>
    <t>05.03.00.</t>
  </si>
  <si>
    <t>16.07.03.</t>
  </si>
  <si>
    <t>01.32.00.</t>
  </si>
  <si>
    <t>Kredīta procentu nomaksa un pakalpojumu apmaksa</t>
  </si>
  <si>
    <t>18.02.01.</t>
  </si>
  <si>
    <t>18.04.01.</t>
  </si>
  <si>
    <t>Veco ļaužu uzturēšanās iestādes - līgumorganizācijas</t>
  </si>
  <si>
    <t>01.36.00.</t>
  </si>
  <si>
    <t>18.03.01.</t>
  </si>
  <si>
    <t>04.07.00.</t>
  </si>
  <si>
    <t>16.11.00.</t>
  </si>
  <si>
    <t>Pašvaldības institūciju iekšējais un ārējais audits</t>
  </si>
  <si>
    <t>18.14.00.</t>
  </si>
  <si>
    <t>Iemaksas pašvaldību finanšu izlīdzināšanas fondā</t>
  </si>
  <si>
    <t>Resursi izdevumu segšanai</t>
  </si>
  <si>
    <t>01.26.00.</t>
  </si>
  <si>
    <t>01.06.00.</t>
  </si>
  <si>
    <t>01.27.00.</t>
  </si>
  <si>
    <t>Investīciju programmas realizācija</t>
  </si>
  <si>
    <t>01.39.00.</t>
  </si>
  <si>
    <t>18.19.00.</t>
  </si>
  <si>
    <t>18.06.00.</t>
  </si>
  <si>
    <t>Īslaicīga hronisko slimnieku kopšana un rehabilitācija</t>
  </si>
  <si>
    <t>Rīgas patversmes - līgumorganizācijas</t>
  </si>
  <si>
    <t>16.08.00.</t>
  </si>
  <si>
    <t>16.07.04.</t>
  </si>
  <si>
    <t>Grupu mājas/dzīvokļi</t>
  </si>
  <si>
    <t>Sporta un interešu izglītības iestādes</t>
  </si>
  <si>
    <t>23.01.00.</t>
  </si>
  <si>
    <t>20.01.00.</t>
  </si>
  <si>
    <t>04.02.00.</t>
  </si>
  <si>
    <t xml:space="preserve">Resursi izdevumu segšanai </t>
  </si>
  <si>
    <t>05.06.00.</t>
  </si>
  <si>
    <t>Pirmsskolas bērnu izglītības iestādes</t>
  </si>
  <si>
    <t>16.04.01.</t>
  </si>
  <si>
    <t>Kapitālie izdevumi</t>
  </si>
  <si>
    <t xml:space="preserve"> - Subsīdija un dotācija</t>
  </si>
  <si>
    <t>Festivālu mērķprogramma</t>
  </si>
  <si>
    <t>Meliorācijas sistēmu apsaimniekošana</t>
  </si>
  <si>
    <t xml:space="preserve"> - Sociālie pabalsti</t>
  </si>
  <si>
    <t xml:space="preserve"> - Procentu izdevumi</t>
  </si>
  <si>
    <t>08.290</t>
  </si>
  <si>
    <t>10.600</t>
  </si>
  <si>
    <t>08.100</t>
  </si>
  <si>
    <t>05.600</t>
  </si>
  <si>
    <t>07.490</t>
  </si>
  <si>
    <t>09.510</t>
  </si>
  <si>
    <t>06.400</t>
  </si>
  <si>
    <t>10.700</t>
  </si>
  <si>
    <t>10.400</t>
  </si>
  <si>
    <t>10.200</t>
  </si>
  <si>
    <t>10.910</t>
  </si>
  <si>
    <t>09.210</t>
  </si>
  <si>
    <t>09.100</t>
  </si>
  <si>
    <t>09.810</t>
  </si>
  <si>
    <t>06.600</t>
  </si>
  <si>
    <t>04.510</t>
  </si>
  <si>
    <t>01.600</t>
  </si>
  <si>
    <t>01.890</t>
  </si>
  <si>
    <t>01.830</t>
  </si>
  <si>
    <t>01.720</t>
  </si>
  <si>
    <t>01.120</t>
  </si>
  <si>
    <t>01.330</t>
  </si>
  <si>
    <t>05.200</t>
  </si>
  <si>
    <t>10.120</t>
  </si>
  <si>
    <t xml:space="preserve"> - Iemaksas pašvaldību finanšu izlīdzināšanas fondā</t>
  </si>
  <si>
    <t>16.13.00.</t>
  </si>
  <si>
    <t>Atlīdzība</t>
  </si>
  <si>
    <t xml:space="preserve"> - Budžeta iestāžu ieņēmumi</t>
  </si>
  <si>
    <t>03.04.00.</t>
  </si>
  <si>
    <t>atalgojums</t>
  </si>
  <si>
    <t>16.16.00.</t>
  </si>
  <si>
    <t>04.01.00.</t>
  </si>
  <si>
    <t>16.04.02.</t>
  </si>
  <si>
    <t>16.01.01.</t>
  </si>
  <si>
    <t>16.02.01.</t>
  </si>
  <si>
    <t>Rīgas Izglītības un informatīvi metodiskais centrs</t>
  </si>
  <si>
    <t>Mērķdotācija pašvaldības autoceļiem un ielām</t>
  </si>
  <si>
    <t>Rīgas vides aizsardzības fonds</t>
  </si>
  <si>
    <t>Dzīvojamo māju atsavināšana</t>
  </si>
  <si>
    <t>04.08.00.</t>
  </si>
  <si>
    <t>05.09.00.</t>
  </si>
  <si>
    <t>05.10.00.</t>
  </si>
  <si>
    <t>05.11.00.</t>
  </si>
  <si>
    <t>01.03.00.</t>
  </si>
  <si>
    <t>Dalības maksa sabiedriskajās organizācijās</t>
  </si>
  <si>
    <t>04.730</t>
  </si>
  <si>
    <t>01.04.00.</t>
  </si>
  <si>
    <t>01.13.00.</t>
  </si>
  <si>
    <t>01.10.00.</t>
  </si>
  <si>
    <t>05.05.00.</t>
  </si>
  <si>
    <t>16.12.00.</t>
  </si>
  <si>
    <t>16.17.00.</t>
  </si>
  <si>
    <t>16.18.00.</t>
  </si>
  <si>
    <t>16.20.00.</t>
  </si>
  <si>
    <t>16.21.00.</t>
  </si>
  <si>
    <t>16.22.00.</t>
  </si>
  <si>
    <t>16.23.00.</t>
  </si>
  <si>
    <t>16.24.00.</t>
  </si>
  <si>
    <t>pedagogu algas no pašvaldības budžeta</t>
  </si>
  <si>
    <t>27.01.00.</t>
  </si>
  <si>
    <t>27.02.00.</t>
  </si>
  <si>
    <t>27.03.00.</t>
  </si>
  <si>
    <t>Sabiedrības integrācijas programma</t>
  </si>
  <si>
    <t>Transportbūvju speciālās inspekcijas</t>
  </si>
  <si>
    <t>05.08.00.</t>
  </si>
  <si>
    <t>Zvejas tiesību nomas limita piešķiršana</t>
  </si>
  <si>
    <t>Rīgas Sociālais dienests</t>
  </si>
  <si>
    <t>16.27.00.</t>
  </si>
  <si>
    <t>05.13.00.</t>
  </si>
  <si>
    <t>05.14.00.</t>
  </si>
  <si>
    <t>10.000</t>
  </si>
  <si>
    <t>33.01.00.</t>
  </si>
  <si>
    <t>04.900</t>
  </si>
  <si>
    <t>Gaisa monitoringa staciju darbības nodrošināšana</t>
  </si>
  <si>
    <t>04.230</t>
  </si>
  <si>
    <t>03.110</t>
  </si>
  <si>
    <t>Invalīdu pacēlāju uzstādīšana, apkope un remonts</t>
  </si>
  <si>
    <t>Rīgas patversme</t>
  </si>
  <si>
    <t>20.02.00.</t>
  </si>
  <si>
    <t>Mācību grāmatu un mācību līdzekļu iegāde</t>
  </si>
  <si>
    <t>atlīdzība no valsts budžeta transferta</t>
  </si>
  <si>
    <t xml:space="preserve"> - Valsts budžeta transferti</t>
  </si>
  <si>
    <t>Dotācija SIA "Rīgas meži"</t>
  </si>
  <si>
    <t>18.08.00.</t>
  </si>
  <si>
    <t>(09.211; 09.219)</t>
  </si>
  <si>
    <t>(10.400; 10.700)</t>
  </si>
  <si>
    <t>18.02.02.</t>
  </si>
  <si>
    <t>01.16.00.</t>
  </si>
  <si>
    <t>01.18.00.</t>
  </si>
  <si>
    <t>05.04.00.</t>
  </si>
  <si>
    <t>05.300</t>
  </si>
  <si>
    <t>Ūdens resursu uzraudzība un aizsardzība</t>
  </si>
  <si>
    <t>05.16.00.</t>
  </si>
  <si>
    <t>05.100</t>
  </si>
  <si>
    <t>05.17.00.</t>
  </si>
  <si>
    <t>05.400</t>
  </si>
  <si>
    <t>Asistenta pakalpojums personām ar invaliditāti</t>
  </si>
  <si>
    <t>Latvijas Lielo pilsētu asociācijai</t>
  </si>
  <si>
    <t>Vēlēšanu komisijas darbības nodrošināšana</t>
  </si>
  <si>
    <t>04.04.00.</t>
  </si>
  <si>
    <t>01.23.00.</t>
  </si>
  <si>
    <t>10.920</t>
  </si>
  <si>
    <t>Atlīdzība amatierkolektīvu vadītājiem un speciālistiem</t>
  </si>
  <si>
    <t xml:space="preserve"> - Pašvaldību budžetu transferti</t>
  </si>
  <si>
    <t xml:space="preserve"> - Uzturēšanas izdevumu transferti uz citiem budžetiem</t>
  </si>
  <si>
    <t>Latvijas Pašvaldību savienībai</t>
  </si>
  <si>
    <t>Dzīvnieku populācijas kontroles programma</t>
  </si>
  <si>
    <t>03.02.00.</t>
  </si>
  <si>
    <t>16.07.02.</t>
  </si>
  <si>
    <t>Datortehnikas iegādei</t>
  </si>
  <si>
    <t>01.14.00.</t>
  </si>
  <si>
    <t>Bioloģiskās daudzveidības uzturēšana</t>
  </si>
  <si>
    <t>Dotācija SIA "Rīgas Nacionālais zooloģiskais dārzs"</t>
  </si>
  <si>
    <t>Izglītības iestāžu audzēkņu ēdināšana</t>
  </si>
  <si>
    <t>speciālās diētas nodrošināšana audzēkņiem</t>
  </si>
  <si>
    <t>01.20.00.</t>
  </si>
  <si>
    <t>01.24.00.</t>
  </si>
  <si>
    <t>09.000</t>
  </si>
  <si>
    <t>(09.100; 09.211; 09.219)</t>
  </si>
  <si>
    <t>plāns</t>
  </si>
  <si>
    <t>(euro)</t>
  </si>
  <si>
    <t>3. pielikums</t>
  </si>
  <si>
    <t>biedrībai "Rīgas un Pierīgas pašvaldību apvienība "RĪGAS METROPOLE""</t>
  </si>
  <si>
    <t>Rīgas domes priekšsēdētājs</t>
  </si>
  <si>
    <t xml:space="preserve">Dotācija sociālo māju un atsevišķu sociālo </t>
  </si>
  <si>
    <t>dzīvokļu apsaimniekotājiem</t>
  </si>
  <si>
    <t>21.01.00.</t>
  </si>
  <si>
    <t>Rīgas valstspilsētas pašvaldības mūža pabalsts</t>
  </si>
  <si>
    <t>RĪGAS VALSTSPILSĒTAS PAŠVALDĪBAS PAMATBUDŽETS - KOPĀ</t>
  </si>
  <si>
    <t>Rīgas pilsētas infrastruktūras fonds</t>
  </si>
  <si>
    <t>Sabiedriskā transporta pakalpojumi Rīgas pilsētā</t>
  </si>
  <si>
    <t>Pilsētas transportbūvju uzturēšana</t>
  </si>
  <si>
    <t>Pilsētas ceļa zīmju uzturēšana</t>
  </si>
  <si>
    <t>Pilsētas ceļu horizontālā apzīmējuma uzturēšana</t>
  </si>
  <si>
    <t>Pilsētas apstādījumu uzturēšana un atjaunošana</t>
  </si>
  <si>
    <t>Pilsētas pasākumu noformējums</t>
  </si>
  <si>
    <t>Sociālie pabalsti Rīgas pilsētas iedzīvotājiem</t>
  </si>
  <si>
    <t>Pilsētas luksoforu uzturēšana</t>
  </si>
  <si>
    <t>Rīgas pilsētas līdzdalības budžeta programma</t>
  </si>
  <si>
    <t>04.430</t>
  </si>
  <si>
    <t>01.12.00.</t>
  </si>
  <si>
    <t>Apkaimju attīstības programma</t>
  </si>
  <si>
    <t>01.25.00.</t>
  </si>
  <si>
    <t>16.10.00.</t>
  </si>
  <si>
    <t xml:space="preserve"> - Uzturēšanas izdevumu transferti uz citiem budžetiem, t.sk.:</t>
  </si>
  <si>
    <t>Kultūras ministrijas padotībā esošās izglītības iestādes</t>
  </si>
  <si>
    <t xml:space="preserve"> - Kārtējie izdevumi - kopā, t.sk.:</t>
  </si>
  <si>
    <t>Kapsētu programma</t>
  </si>
  <si>
    <t>atalgojums no valsts budžeta transferta</t>
  </si>
  <si>
    <t>pedagogu algas no valsts budžeta transferta</t>
  </si>
  <si>
    <t>- Valsts budžeta transferti</t>
  </si>
  <si>
    <t>- Budžeta iestāžu ieņēmumi</t>
  </si>
  <si>
    <t>- Pašvaldību budžetu transferti</t>
  </si>
  <si>
    <t>- Kārtējie izdevumi, t.sk.:</t>
  </si>
  <si>
    <t>- Procentu izdevumi</t>
  </si>
  <si>
    <t>- Subsīdijas, dotācijas un sociālie pabalsti</t>
  </si>
  <si>
    <t>- Iemaksas pašvaldību finanšu izlīdzināšanas fondā</t>
  </si>
  <si>
    <t>- Uzturēšanas izdevumu transferti uz citiem budžetiem</t>
  </si>
  <si>
    <t>Līdzfinansējums nekustamā īpašuma pieslēgšanai</t>
  </si>
  <si>
    <t>centralizētajai ūdensapgādes sistēmai vai centralizētajai</t>
  </si>
  <si>
    <t>kanalizācijas sistēmai</t>
  </si>
  <si>
    <t xml:space="preserve">Stihiskā nelaimē vai avārijā cietušas dzīvojamās </t>
  </si>
  <si>
    <t>telpas remonta pabalsts</t>
  </si>
  <si>
    <t xml:space="preserve">Zemes, uz kuras atrodas pašvaldības institūcijas, </t>
  </si>
  <si>
    <t>atpirkšana un nekustamā īpašuma iegāde pašvaldības</t>
  </si>
  <si>
    <t>izpildinstitūciju vajadzībām</t>
  </si>
  <si>
    <t>Pilsētas lietusūdens kanalizācijas sistēmas maģistrālo</t>
  </si>
  <si>
    <t>kolektoru un sūkņu staciju uzturēšana</t>
  </si>
  <si>
    <t>Pašvaldības īpašumā esošo dzīvojamo un nedzīvojamo</t>
  </si>
  <si>
    <t>telpu pārvaldīšana</t>
  </si>
  <si>
    <t>Departamenta padotībā esošo iestāžu darbinieku obligātās</t>
  </si>
  <si>
    <t>veselības pārbaudes un citi darba devēja izdevumi</t>
  </si>
  <si>
    <t>24.01.00.</t>
  </si>
  <si>
    <t>"Rīgas digitālā aģentūra"</t>
  </si>
  <si>
    <t xml:space="preserve"> - Dotācija Rīgas pašvaldības SIA "Rīgas satiksme"</t>
  </si>
  <si>
    <t>"Rīgas enerģētikas aģentūra"</t>
  </si>
  <si>
    <t>"Rīgas pieminekļu aģentūra"</t>
  </si>
  <si>
    <t>24. Rīgas valstspilsētas pašvaldības aģentūra</t>
  </si>
  <si>
    <t>"Rīgas investīciju un tūrisma aģentūra"</t>
  </si>
  <si>
    <t>ieņēmumu un izdevumu atšifrējums pa programmām</t>
  </si>
  <si>
    <t>Rīgas valstspilsētas pašvaldības Centrālā administrācija</t>
  </si>
  <si>
    <t>biedrībai "TTT-Rīga"</t>
  </si>
  <si>
    <t>apstiprinātais</t>
  </si>
  <si>
    <t>04.06.00.</t>
  </si>
  <si>
    <t>Vides pieejamības uzlabošana</t>
  </si>
  <si>
    <t>02.02.00.</t>
  </si>
  <si>
    <t>Ārtelpas labiekārtošana un uzturēšana un iekškvartālu,</t>
  </si>
  <si>
    <t>piebraucamo ceļu remonts</t>
  </si>
  <si>
    <t>Dabas stihiju un avāriju radīto postījumu novēršana</t>
  </si>
  <si>
    <t>Atkritumu apsaimniekošanas sistēmu uzturēšana</t>
  </si>
  <si>
    <t>t.sk.:</t>
  </si>
  <si>
    <t>Kapitālie izdevumi, t.sk.:</t>
  </si>
  <si>
    <t>Rīgas valstspilsētas pašvaldības Inovāciju fonds</t>
  </si>
  <si>
    <t>33. Rīgas valstspilsētas pašvaldības aģentūra</t>
  </si>
  <si>
    <t>27. Rīgas valstspilsētas pašvaldības</t>
  </si>
  <si>
    <t>23. Rīgas valstspilsētas pašvaldības aģentūra</t>
  </si>
  <si>
    <t>21. Rīgas valstspilsētas pašvaldības aģentūra</t>
  </si>
  <si>
    <t>20. Rīgas valstspilsētas pašvaldības aģentūra</t>
  </si>
  <si>
    <t>"Rīgas gaisma"</t>
  </si>
  <si>
    <t>16. Rīgas valstspilsētas pašvaldības</t>
  </si>
  <si>
    <t>Izglītības, kultūras un sporta departaments</t>
  </si>
  <si>
    <t>18. Rīgas valstspilsētas pašvaldības</t>
  </si>
  <si>
    <t>Labklājības departaments</t>
  </si>
  <si>
    <t>15. Rīgas valstspilsētas pašvaldības bāriņtiesa</t>
  </si>
  <si>
    <t>14. Rīgas valstspilsētas pašvaldības policija</t>
  </si>
  <si>
    <t>05. Rīgas valstspilsētas pašvaldības</t>
  </si>
  <si>
    <t>Mājokļu un vides departaments</t>
  </si>
  <si>
    <t>04. Rīgas valstspilsētas pašvaldības</t>
  </si>
  <si>
    <t>03. Rīgas valstspilsētas pašvaldības</t>
  </si>
  <si>
    <t>Īpašuma departaments</t>
  </si>
  <si>
    <t>Rīgas valstspilsētas pašvaldības Īpašuma departamenta</t>
  </si>
  <si>
    <t>nodrošinājums</t>
  </si>
  <si>
    <t>darbības un nekustamā īpašuma izmantošanas procesu</t>
  </si>
  <si>
    <t>02. Rīgas valstspilsētas pašvaldības</t>
  </si>
  <si>
    <t>Pilsētas attīstības departaments</t>
  </si>
  <si>
    <t>Rīgas valstspilsētas pašvaldības Finanšu departaments</t>
  </si>
  <si>
    <t>un Rīgas valstspilsētas pašvaldības Finanšu departaments</t>
  </si>
  <si>
    <t>01. Rīgas valstspilsētas pašvaldības</t>
  </si>
  <si>
    <t>Finanšu departaments</t>
  </si>
  <si>
    <t>Rīgas valstspilsētas pašvaldības 2024. gada pamatbudžeta</t>
  </si>
  <si>
    <t>V. Ķirsis</t>
  </si>
  <si>
    <t>Rīgas valstspilsētas pašvaldības</t>
  </si>
  <si>
    <t>Ārtelpas un mobilitātes departaments</t>
  </si>
  <si>
    <t>un mobilitātes departaments</t>
  </si>
  <si>
    <t>Rīgas valstspilsētas pašvaldības Ārtelpas</t>
  </si>
  <si>
    <t xml:space="preserve">Pilsētas velotransporta attīstības </t>
  </si>
  <si>
    <t>programmas nodrošinājums</t>
  </si>
  <si>
    <t>un vides departaments</t>
  </si>
  <si>
    <t>Rīgas valstspilsētas pašvaldības Mājokļu</t>
  </si>
  <si>
    <t>Pilsētas vides objektu uzturēšana un apsaimniekošana</t>
  </si>
  <si>
    <t>Rīgas valstspilsētas pašvaldības policija</t>
  </si>
  <si>
    <t>Rīgas valstspilsētas pašvaldības bāriņtiesa</t>
  </si>
  <si>
    <t>kultūras un sporta departaments</t>
  </si>
  <si>
    <t>Rīgas valstspilsētas pašvaldības Izglītības,</t>
  </si>
  <si>
    <t>pasākumiem un sporta organizācijām</t>
  </si>
  <si>
    <t>Konkursi par finansiālu atbalstu sporta</t>
  </si>
  <si>
    <t>Kultūras projektu finansēšanas konkursa programma</t>
  </si>
  <si>
    <t xml:space="preserve">Rīgas Bērnu, jauniešu un ģimeņu </t>
  </si>
  <si>
    <t>sociālā atbalsta centrs</t>
  </si>
  <si>
    <t>privatizācijas komisijas darbības nodrošināšana</t>
  </si>
  <si>
    <t xml:space="preserve">Dzīvojamo māju un dzīvokļu privatizācijas </t>
  </si>
  <si>
    <t>procesa tehniskā nodrošināšana</t>
  </si>
  <si>
    <t xml:space="preserve">Rīgas valstspilsētas pašvaldības aģentūra </t>
  </si>
  <si>
    <t>Rīgas valstspilsētas pašvaldības aģentūra</t>
  </si>
  <si>
    <t>veselības un ģimenes veselības veicināšana</t>
  </si>
  <si>
    <t>Veselības aprūpes pieejamības nodrošināšana,</t>
  </si>
  <si>
    <t xml:space="preserve">Atbalsts ģimenēm krīzē un bērnu </t>
  </si>
  <si>
    <t>uzturēšanās līgumorganizācijās</t>
  </si>
  <si>
    <t>Sociālie pakalpojumi dzīvesvietā Rīgas</t>
  </si>
  <si>
    <t>pilsētas iedzīvotājiem</t>
  </si>
  <si>
    <t>izglītības iestāžu pedagoģiskajiem darbiniekiem</t>
  </si>
  <si>
    <t>Pabalstu izmaksa Rīgas valstspilsētas pašvaldības</t>
  </si>
  <si>
    <t>Kultūras ministrijas dotācija pašvaldības izglītības iestāžu</t>
  </si>
  <si>
    <t>mūzikas un dejas programmu pedagogu darba samaksai</t>
  </si>
  <si>
    <t>un valsts sociālās apdrošināšanas obligātajām iemaksām</t>
  </si>
  <si>
    <t xml:space="preserve">Profesionālās ievirzes sporta izglītības </t>
  </si>
  <si>
    <t>programmu īstenošanai</t>
  </si>
  <si>
    <t>savstarpējie norēķini par izglītības pakalpojumiem</t>
  </si>
  <si>
    <t>Centralizēto pasākumu īstenošana un pašvaldību</t>
  </si>
  <si>
    <t xml:space="preserve">Pašvaldības līdzdalība Rīgas privātskolu akreditēto </t>
  </si>
  <si>
    <t xml:space="preserve">pamatizglītības un vispārējās vidējās izglītības </t>
  </si>
  <si>
    <t>programmu finansēšanā</t>
  </si>
  <si>
    <t>pirmsskolas izglītības programmu īstenošanai</t>
  </si>
  <si>
    <t>Pašvaldības finansējums privāto izglītības iestāžu</t>
  </si>
  <si>
    <t>ēku iegāde un rekonstrukcija</t>
  </si>
  <si>
    <t>Dzīvojamo māju (dzīvokļu) iegāde un izglītības iestāžu</t>
  </si>
  <si>
    <t>Līdzfinansējums kultūras pieminekļu saglabāšanai</t>
  </si>
  <si>
    <t>veikšanai un atjaunošanai</t>
  </si>
  <si>
    <t xml:space="preserve">Līdzfinansējums Eiropas Savienības fondiem </t>
  </si>
  <si>
    <t>un citiem projektiem</t>
  </si>
  <si>
    <t>Izdevumi neparedzētiem gadījumiem</t>
  </si>
  <si>
    <t>(Rīgas domes rezerves fonds)</t>
  </si>
  <si>
    <t>darbinieku veselības apdrošināšanas programma</t>
  </si>
  <si>
    <t>Rīgas valstspilsētas pašvaldības amatpersonu un</t>
  </si>
  <si>
    <t>- Saņemtā dotācija no vispārējiem ieņēmumiem</t>
  </si>
  <si>
    <t xml:space="preserve"> - Saņemtā dotācija no vispārējiem ieņēmumiem</t>
  </si>
  <si>
    <t>Rīgas attīstības programmas prioritātes un uzdevumi / ANO ilgtspējīgas attīstības mērķi (kods)</t>
  </si>
  <si>
    <t>P03 - 01 / ANO IAM 13</t>
  </si>
  <si>
    <t>P06 - 03 / ANO IAM 11</t>
  </si>
  <si>
    <t>P07 - 05 / ANO IAM 3</t>
  </si>
  <si>
    <t>P07 - 08 / ANO IAM 3</t>
  </si>
  <si>
    <t>P07 - 03 / ANO IAM 3</t>
  </si>
  <si>
    <t>P07 - 11 / ANO IAM 3</t>
  </si>
  <si>
    <t>P07 - 01 / ANO IAM 3</t>
  </si>
  <si>
    <t>P04 - 06 / ANO IAM 4</t>
  </si>
  <si>
    <t>P09 - 02 / ANO IAM 4</t>
  </si>
  <si>
    <t>P04 - 01 / ANO IAM 4</t>
  </si>
  <si>
    <t>P09 - 03 / ANO IAM 4</t>
  </si>
  <si>
    <t>P09 - 01 / ANO IAM 4</t>
  </si>
  <si>
    <t>P09 - 04 / ANO IAM 4</t>
  </si>
  <si>
    <t>P04 - 02 / ANO IAM 4</t>
  </si>
  <si>
    <t>P01 - 01 / ANO IAM 9</t>
  </si>
  <si>
    <t>P01 - 03 / ANO IAM 9</t>
  </si>
  <si>
    <t>P02 - 07 / ANO IAM 11</t>
  </si>
  <si>
    <t>P06 - 08 / ANO IAM 11</t>
  </si>
  <si>
    <t>P02 - 02 / ANO IAM 11</t>
  </si>
  <si>
    <t>P08 - 03 / ANO IAM 9</t>
  </si>
  <si>
    <t>P06 - 04 / ANO IAM 11</t>
  </si>
  <si>
    <t>P01 - 02 / ANO IAM 9</t>
  </si>
  <si>
    <t>P01 - 04 / ANO IAM 11</t>
  </si>
  <si>
    <t>P03 - 03 / ANO IAM 9</t>
  </si>
  <si>
    <t>P06 - 07 / ANO IAM 17</t>
  </si>
  <si>
    <t>P02 - 06 / ANO IAM 11</t>
  </si>
  <si>
    <t>P04 - 05 / ANO IAM 4</t>
  </si>
  <si>
    <t>P03 - 02 / ANO IAM 11</t>
  </si>
  <si>
    <t>P06 - 06 / ANO IAM 11</t>
  </si>
  <si>
    <t>P06 - 06 / ANO IAM 10</t>
  </si>
  <si>
    <t>P02 - 05 / ANO IAM 11</t>
  </si>
  <si>
    <t>P06 - 04 / ANO IAM 16</t>
  </si>
  <si>
    <t>P06 - 03 / ANO IAM 3</t>
  </si>
  <si>
    <t>P07 - 05 / ANO IAM 10</t>
  </si>
  <si>
    <t>P03 - 04 / ANO IAM 6</t>
  </si>
  <si>
    <t>P06 - 02 / ANO IAM 16</t>
  </si>
  <si>
    <t>P05 - 02 / ANO IAM 11</t>
  </si>
  <si>
    <t>P06 - 03 / ANO IAM 16</t>
  </si>
  <si>
    <t>P02 - 04 / ANO IAM 11</t>
  </si>
  <si>
    <t>P06 - 04 / ANO IAM 9</t>
  </si>
  <si>
    <t>P03 - 02 / ANO IAM 14</t>
  </si>
  <si>
    <t>P03 - 03 / ANO IAM 11</t>
  </si>
  <si>
    <t>P03 - 01 / ANO IAM 11</t>
  </si>
  <si>
    <t>P03 - 05 / ANO IAM 11</t>
  </si>
  <si>
    <t>P03 - 02 / ANO IAM 15</t>
  </si>
  <si>
    <t>P04 - 01 / ANO IAM 2</t>
  </si>
  <si>
    <t>P09 - 05 / ANO IAM 8</t>
  </si>
  <si>
    <t>P02 - 01 / ANO IAM 4</t>
  </si>
  <si>
    <t>P04 - 02 / ANO IAM  4</t>
  </si>
  <si>
    <t>P07 - 01 / ANO IAM 10</t>
  </si>
  <si>
    <t>P07 - 02 / ANO IAM 10</t>
  </si>
  <si>
    <t>P07 - 11 / ANO IAM 10</t>
  </si>
  <si>
    <t>P07 - 08 / ANO IAM 11</t>
  </si>
  <si>
    <t>P02 - 07 / ANO IAM 9</t>
  </si>
  <si>
    <t>P08 - 04 / ANO IAM 8</t>
  </si>
  <si>
    <t>2024. gada</t>
  </si>
  <si>
    <t>33.02.00.</t>
  </si>
  <si>
    <t>rīcības plāna ieviešana</t>
  </si>
  <si>
    <t>un civilās aizsardzības pasākumi</t>
  </si>
  <si>
    <t xml:space="preserve"> - civilās aizsardzības pasākumi</t>
  </si>
  <si>
    <t>01.11.00.</t>
  </si>
  <si>
    <t>un ekonomisko izaugsmi sekmējoši pasākumi</t>
  </si>
  <si>
    <t xml:space="preserve">Līdzfinansējums Rīgas kā Baltijas sporta metropoles </t>
  </si>
  <si>
    <t>atpazīstamības pasākumiem</t>
  </si>
  <si>
    <t>Rīgas Apkaimju iedzīvotāju centrs</t>
  </si>
  <si>
    <t>Ilgstspējīgas enerģētikas un klimata</t>
  </si>
  <si>
    <t>Dzīvojamo māju privatizācijas komisija</t>
  </si>
  <si>
    <t>Rīgas valstspilsētas pašvaldības Dzīvojamo māju</t>
  </si>
  <si>
    <t>5.-12. klašu audzēkņiem</t>
  </si>
  <si>
    <t>16.15.00.</t>
  </si>
  <si>
    <t xml:space="preserve">un dzīvojamo māju energoefektivitātes pasākumu </t>
  </si>
  <si>
    <t>vidējās profesionālās un profesionālās ievirzes mākslas,</t>
  </si>
  <si>
    <t>1.-4. klašu audzēkņiem</t>
  </si>
  <si>
    <t>pirmsskolas izglītības iestāžu audzēkņiem</t>
  </si>
  <si>
    <t xml:space="preserve"> - Saņemtā dotācija no vispārējiem ieņēmumiem, t.sk.:</t>
  </si>
  <si>
    <t xml:space="preserve"> - valsts budžeta līdzekļu atlikums uz 01.01.2024.</t>
  </si>
  <si>
    <t xml:space="preserve"> - pašvaldības dotācija</t>
  </si>
  <si>
    <t>Rīgas valstspilsētas pašvaldības konkurētspēju</t>
  </si>
  <si>
    <t>Rīgas domes 2024. gada 31. janvāra</t>
  </si>
  <si>
    <t>saistošajiem noteikumiem Nr. RD-24-257-sn</t>
  </si>
  <si>
    <t>Grozījumi</t>
  </si>
  <si>
    <t>precizētais</t>
  </si>
  <si>
    <t>Kapitālo izdevumu transferti</t>
  </si>
  <si>
    <t>04.09.00.</t>
  </si>
  <si>
    <t>05.07.00.</t>
  </si>
  <si>
    <t xml:space="preserve"> - Līdzfinansējums programmai "Rīgas filmu fonds"</t>
  </si>
  <si>
    <t xml:space="preserve"> - Neparedzētiem gadījumiem</t>
  </si>
  <si>
    <t xml:space="preserve"> - Rēķinu apmaksai no izdevumiem neparedzētiem gadījumiem</t>
  </si>
  <si>
    <t>Dzīvojamās telpas atbrīvošanas pabalsts</t>
  </si>
  <si>
    <t>(Rīgas domes 2024. gada 20. novembra</t>
  </si>
  <si>
    <t>saistošo noteikumu Nr. RD-24-314-sn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</si>
</sst>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3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</font>
    <font>
      <b/>
      <i/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rgb="FFFF0000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5" fillId="0" borderId="0" xfId="0" quotePrefix="1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3" fillId="0" borderId="0" xfId="0" applyFont="1"/>
    <xf numFmtId="0" fontId="3" fillId="0" borderId="0" xfId="0" quotePrefix="1" applyFont="1" applyAlignment="1">
      <alignment horizontal="center"/>
    </xf>
    <xf numFmtId="3" fontId="3" fillId="0" borderId="0" xfId="0" applyNumberFormat="1" applyFont="1"/>
    <xf numFmtId="0" fontId="1" fillId="0" borderId="0" xfId="0" quotePrefix="1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8" fillId="0" borderId="0" xfId="0" applyFont="1"/>
    <xf numFmtId="0" fontId="8" fillId="0" borderId="0" xfId="0" quotePrefix="1" applyFont="1" applyAlignment="1">
      <alignment horizontal="center"/>
    </xf>
    <xf numFmtId="3" fontId="8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/>
    <xf numFmtId="3" fontId="11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18" fillId="0" borderId="0" xfId="0" applyFont="1"/>
    <xf numFmtId="3" fontId="18" fillId="0" borderId="0" xfId="0" applyNumberFormat="1" applyFont="1"/>
    <xf numFmtId="0" fontId="6" fillId="0" borderId="0" xfId="0" quotePrefix="1" applyFont="1"/>
    <xf numFmtId="3" fontId="6" fillId="0" borderId="0" xfId="0" applyNumberFormat="1" applyFont="1"/>
    <xf numFmtId="0" fontId="6" fillId="0" borderId="0" xfId="0" applyFont="1"/>
    <xf numFmtId="0" fontId="6" fillId="0" borderId="0" xfId="0" quotePrefix="1" applyFont="1"/>
    <xf numFmtId="3" fontId="6" fillId="0" borderId="0" xfId="0" applyNumberFormat="1" applyFont="1"/>
    <xf numFmtId="3" fontId="8" fillId="0" borderId="0" xfId="0" applyNumberFormat="1" applyFont="1"/>
    <xf numFmtId="3" fontId="3" fillId="0" borderId="0" xfId="0" applyNumberFormat="1" applyFont="1"/>
    <xf numFmtId="0" fontId="18" fillId="0" borderId="0" xfId="0" applyFont="1"/>
    <xf numFmtId="3" fontId="18" fillId="0" borderId="0" xfId="0" applyNumberFormat="1" applyFont="1"/>
    <xf numFmtId="0" fontId="17" fillId="0" borderId="0" xfId="0" applyFont="1"/>
    <xf numFmtId="3" fontId="16" fillId="0" borderId="0" xfId="0" applyNumberFormat="1" applyFont="1"/>
    <xf numFmtId="0" fontId="16" fillId="0" borderId="0" xfId="0" applyFont="1"/>
    <xf numFmtId="0" fontId="8" fillId="0" borderId="0" xfId="0" quotePrefix="1" applyFont="1"/>
    <xf numFmtId="0" fontId="2" fillId="0" borderId="0" xfId="0" applyFont="1" applyAlignment="1">
      <alignment horizontal="left" indent="2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left" indent="3"/>
    </xf>
    <xf numFmtId="3" fontId="4" fillId="0" borderId="0" xfId="0" applyNumberFormat="1" applyFont="1"/>
    <xf numFmtId="0" fontId="4" fillId="0" borderId="0" xfId="0" applyFont="1"/>
    <xf numFmtId="0" fontId="14" fillId="0" borderId="0" xfId="0" applyFont="1"/>
    <xf numFmtId="0" fontId="2" fillId="0" borderId="0" xfId="0" applyFont="1" applyAlignment="1">
      <alignment horizontal="left" indent="2"/>
    </xf>
    <xf numFmtId="0" fontId="8" fillId="0" borderId="0" xfId="0" quotePrefix="1" applyFont="1"/>
    <xf numFmtId="0" fontId="11" fillId="0" borderId="0" xfId="0" applyFont="1"/>
    <xf numFmtId="3" fontId="11" fillId="0" borderId="0" xfId="0" applyNumberFormat="1" applyFont="1"/>
    <xf numFmtId="3" fontId="7" fillId="0" borderId="0" xfId="0" applyNumberFormat="1" applyFont="1"/>
    <xf numFmtId="0" fontId="11" fillId="0" borderId="0" xfId="0" applyFont="1" applyAlignment="1">
      <alignment horizontal="centerContinuous"/>
    </xf>
    <xf numFmtId="0" fontId="2" fillId="0" borderId="0" xfId="0" applyFont="1" applyAlignment="1">
      <alignment horizontal="left" indent="3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21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5" fillId="0" borderId="0" xfId="0" applyFont="1"/>
    <xf numFmtId="0" fontId="1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5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0" borderId="0" xfId="0" applyFont="1"/>
    <xf numFmtId="0" fontId="20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3" fontId="13" fillId="0" borderId="0" xfId="0" applyNumberFormat="1" applyFont="1" applyAlignment="1">
      <alignment horizontal="right"/>
    </xf>
    <xf numFmtId="0" fontId="2" fillId="0" borderId="0" xfId="0" applyFont="1" applyFill="1"/>
    <xf numFmtId="3" fontId="2" fillId="0" borderId="0" xfId="0" applyNumberFormat="1" applyFont="1" applyFill="1"/>
    <xf numFmtId="3" fontId="2" fillId="0" borderId="0" xfId="0" applyNumberFormat="1" applyFont="1" applyFill="1"/>
    <xf numFmtId="3" fontId="4" fillId="0" borderId="0" xfId="0" applyNumberFormat="1" applyFont="1" applyFill="1"/>
    <xf numFmtId="0" fontId="3" fillId="0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Font="1" applyFill="1"/>
    <xf numFmtId="3" fontId="8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5" fillId="0" borderId="0" xfId="0" applyFont="1" applyFill="1"/>
    <xf numFmtId="0" fontId="11" fillId="0" borderId="0" xfId="0" applyFont="1" applyFill="1"/>
    <xf numFmtId="0" fontId="2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3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3"/>
    </xf>
    <xf numFmtId="0" fontId="4" fillId="0" borderId="0" xfId="0" applyFont="1" applyFill="1" applyAlignment="1">
      <alignment horizontal="left" indent="3"/>
    </xf>
    <xf numFmtId="0" fontId="4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2"/>
    </xf>
    <xf numFmtId="0" fontId="11" fillId="0" borderId="0" xfId="0" applyFont="1" applyFill="1" applyAlignment="1">
      <alignment horizontal="left" indent="3"/>
    </xf>
    <xf numFmtId="0" fontId="2" fillId="0" borderId="0" xfId="0" applyFont="1" applyFill="1"/>
    <xf numFmtId="0" fontId="5" fillId="0" borderId="0" xfId="0" applyFont="1" applyFill="1"/>
    <xf numFmtId="0" fontId="20" fillId="0" borderId="0" xfId="0" applyFont="1" applyFill="1" applyAlignment="1">
      <alignment horizontal="left" indent="3"/>
    </xf>
    <xf numFmtId="0" fontId="2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horizontal="left" indent="2"/>
    </xf>
    <xf numFmtId="0" fontId="14" fillId="0" borderId="0" xfId="0" applyFont="1" applyAlignment="1">
      <alignment horizontal="left" indent="3"/>
    </xf>
    <xf numFmtId="0" fontId="22" fillId="0" borderId="0" xfId="0" applyFont="1" applyAlignment="1">
      <alignment horizontal="center"/>
    </xf>
    <xf numFmtId="3" fontId="20" fillId="0" borderId="0" xfId="0" applyNumberFormat="1" applyFont="1"/>
    <xf numFmtId="0" fontId="14" fillId="0" borderId="0" xfId="0" quotePrefix="1" applyFont="1" applyAlignment="1">
      <alignment horizontal="center"/>
    </xf>
    <xf numFmtId="0" fontId="22" fillId="0" borderId="0" xfId="0" applyFont="1"/>
    <xf numFmtId="3" fontId="22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5" xfId="0" applyFont="1" applyFill="1" applyBorder="1"/>
    <xf numFmtId="0" fontId="8" fillId="0" borderId="7" xfId="0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8" xfId="0" applyFont="1" applyBorder="1"/>
    <xf numFmtId="3" fontId="14" fillId="0" borderId="8" xfId="0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3" fontId="3" fillId="0" borderId="0" xfId="0" applyNumberFormat="1" applyFont="1" applyFill="1"/>
    <xf numFmtId="3" fontId="6" fillId="0" borderId="0" xfId="0" applyNumberFormat="1" applyFont="1" applyFill="1"/>
    <xf numFmtId="0" fontId="19" fillId="0" borderId="0" xfId="0" applyFont="1" applyFill="1"/>
    <xf numFmtId="3" fontId="19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Fill="1"/>
    <xf numFmtId="3" fontId="11" fillId="0" borderId="0" xfId="0" applyNumberFormat="1" applyFont="1"/>
    <xf numFmtId="0" fontId="11" fillId="0" borderId="0" xfId="0" applyFont="1"/>
    <xf numFmtId="0" fontId="19" fillId="0" borderId="0" xfId="0" applyFont="1"/>
    <xf numFmtId="0" fontId="19" fillId="0" borderId="0" xfId="0" applyFont="1" applyFill="1"/>
    <xf numFmtId="3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20" fillId="0" borderId="0" xfId="0" applyFont="1" applyFill="1" applyAlignment="1">
      <alignment horizontal="center"/>
    </xf>
    <xf numFmtId="3" fontId="11" fillId="0" borderId="0" xfId="0" applyNumberFormat="1" applyFont="1" applyFill="1"/>
    <xf numFmtId="0" fontId="20" fillId="0" borderId="0" xfId="0" quotePrefix="1" applyFont="1" applyAlignment="1">
      <alignment horizontal="right"/>
    </xf>
    <xf numFmtId="0" fontId="12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24" fillId="0" borderId="0" xfId="0" applyNumberFormat="1" applyFont="1"/>
    <xf numFmtId="0" fontId="24" fillId="0" borderId="0" xfId="0" applyFont="1"/>
    <xf numFmtId="0" fontId="16" fillId="0" borderId="0" xfId="0" applyFont="1" applyFill="1" applyAlignment="1">
      <alignment horizontal="left" indent="2"/>
    </xf>
    <xf numFmtId="3" fontId="16" fillId="0" borderId="0" xfId="0" applyNumberFormat="1" applyFont="1" applyFill="1"/>
    <xf numFmtId="3" fontId="12" fillId="0" borderId="0" xfId="0" applyNumberFormat="1" applyFont="1" applyAlignment="1">
      <alignment horizontal="right"/>
    </xf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 indent="1"/>
    </xf>
    <xf numFmtId="0" fontId="14" fillId="0" borderId="0" xfId="0" applyFont="1" applyAlignment="1">
      <alignment horizontal="center"/>
    </xf>
    <xf numFmtId="3" fontId="5" fillId="0" borderId="0" xfId="0" applyNumberFormat="1" applyFont="1" applyFill="1"/>
    <xf numFmtId="3" fontId="4" fillId="0" borderId="0" xfId="0" applyNumberFormat="1" applyFont="1" applyFill="1"/>
    <xf numFmtId="3" fontId="20" fillId="0" borderId="0" xfId="0" applyNumberFormat="1" applyFont="1" applyFill="1"/>
    <xf numFmtId="3" fontId="19" fillId="0" borderId="0" xfId="0" applyNumberFormat="1" applyFont="1" applyFill="1"/>
    <xf numFmtId="0" fontId="14" fillId="0" borderId="0" xfId="0" applyFont="1" applyFill="1"/>
    <xf numFmtId="3" fontId="14" fillId="0" borderId="0" xfId="0" applyNumberFormat="1" applyFont="1" applyFill="1"/>
    <xf numFmtId="3" fontId="14" fillId="0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0" fontId="14" fillId="0" borderId="0" xfId="0" applyFont="1" applyFill="1"/>
    <xf numFmtId="3" fontId="25" fillId="0" borderId="0" xfId="0" applyNumberFormat="1" applyFont="1"/>
    <xf numFmtId="0" fontId="4" fillId="0" borderId="0" xfId="0" applyFont="1" applyFill="1" applyAlignment="1">
      <alignment horizontal="left" indent="3"/>
    </xf>
    <xf numFmtId="0" fontId="4" fillId="0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/>
    <xf numFmtId="0" fontId="16" fillId="0" borderId="0" xfId="0" applyFont="1" applyAlignment="1">
      <alignment horizontal="left" indent="1"/>
    </xf>
    <xf numFmtId="3" fontId="16" fillId="0" borderId="0" xfId="0" applyNumberFormat="1" applyFont="1" applyFill="1"/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0"/>
  <sheetViews>
    <sheetView tabSelected="1" workbookViewId="0">
      <selection activeCell="C1" sqref="C1"/>
    </sheetView>
  </sheetViews>
  <sheetFormatPr defaultColWidth="9.140625" defaultRowHeight="12.75" x14ac:dyDescent="0.2"/>
  <cols>
    <col min="1" max="2" width="13.7109375" style="8" customWidth="1"/>
    <col min="3" max="3" width="59.7109375" style="8" customWidth="1"/>
    <col min="4" max="4" width="16.7109375" style="8" customWidth="1"/>
    <col min="5" max="5" width="14.140625" style="8" bestFit="1" customWidth="1"/>
    <col min="6" max="6" width="16.7109375" style="8" customWidth="1"/>
    <col min="7" max="16384" width="9.140625" style="8"/>
  </cols>
  <sheetData>
    <row r="1" spans="1:6" s="16" customFormat="1" ht="15" x14ac:dyDescent="0.25"/>
    <row r="2" spans="1:6" s="16" customFormat="1" ht="15" x14ac:dyDescent="0.25">
      <c r="F2" s="17" t="s">
        <v>209</v>
      </c>
    </row>
    <row r="3" spans="1:6" ht="15" x14ac:dyDescent="0.25">
      <c r="F3" s="88" t="s">
        <v>443</v>
      </c>
    </row>
    <row r="4" spans="1:6" ht="15" x14ac:dyDescent="0.25">
      <c r="F4" s="88" t="s">
        <v>444</v>
      </c>
    </row>
    <row r="5" spans="1:6" s="16" customFormat="1" ht="15" x14ac:dyDescent="0.25">
      <c r="F5" s="186" t="s">
        <v>454</v>
      </c>
    </row>
    <row r="6" spans="1:6" s="151" customFormat="1" ht="15" x14ac:dyDescent="0.25">
      <c r="F6" s="186" t="s">
        <v>455</v>
      </c>
    </row>
    <row r="7" spans="1:6" s="151" customFormat="1" ht="15" x14ac:dyDescent="0.25"/>
    <row r="8" spans="1:6" s="151" customFormat="1" ht="15" x14ac:dyDescent="0.25"/>
    <row r="9" spans="1:6" s="16" customFormat="1" ht="15" x14ac:dyDescent="0.25"/>
    <row r="10" spans="1:6" ht="20.25" x14ac:dyDescent="0.3">
      <c r="A10" s="213" t="s">
        <v>307</v>
      </c>
      <c r="B10" s="213"/>
      <c r="C10" s="213"/>
      <c r="D10" s="213"/>
      <c r="E10" s="213"/>
      <c r="F10" s="213"/>
    </row>
    <row r="11" spans="1:6" s="18" customFormat="1" ht="20.25" x14ac:dyDescent="0.3">
      <c r="A11" s="213" t="s">
        <v>267</v>
      </c>
      <c r="B11" s="213"/>
      <c r="C11" s="213"/>
      <c r="D11" s="213"/>
      <c r="E11" s="213"/>
      <c r="F11" s="213"/>
    </row>
    <row r="12" spans="1:6" s="16" customFormat="1" ht="15" x14ac:dyDescent="0.25">
      <c r="C12" s="19"/>
    </row>
    <row r="13" spans="1:6" s="16" customFormat="1" ht="15" x14ac:dyDescent="0.25">
      <c r="A13" s="21" t="s">
        <v>14</v>
      </c>
      <c r="B13" s="20" t="s">
        <v>15</v>
      </c>
      <c r="C13" s="139"/>
      <c r="D13" s="141" t="s">
        <v>420</v>
      </c>
      <c r="E13" s="141"/>
      <c r="F13" s="141" t="s">
        <v>420</v>
      </c>
    </row>
    <row r="14" spans="1:6" s="16" customFormat="1" ht="15" x14ac:dyDescent="0.25">
      <c r="A14" s="23" t="s">
        <v>16</v>
      </c>
      <c r="B14" s="22" t="s">
        <v>4</v>
      </c>
      <c r="C14" s="140" t="s">
        <v>0</v>
      </c>
      <c r="D14" s="142" t="s">
        <v>270</v>
      </c>
      <c r="E14" s="142" t="s">
        <v>445</v>
      </c>
      <c r="F14" s="142" t="s">
        <v>446</v>
      </c>
    </row>
    <row r="15" spans="1:6" s="16" customFormat="1" ht="15" x14ac:dyDescent="0.25">
      <c r="A15" s="23"/>
      <c r="B15" s="22" t="s">
        <v>17</v>
      </c>
      <c r="C15" s="145"/>
      <c r="D15" s="142" t="s">
        <v>207</v>
      </c>
      <c r="E15" s="142"/>
      <c r="F15" s="142" t="s">
        <v>207</v>
      </c>
    </row>
    <row r="16" spans="1:6" s="16" customFormat="1" ht="15" x14ac:dyDescent="0.25">
      <c r="A16" s="214" t="s">
        <v>364</v>
      </c>
      <c r="B16" s="215"/>
      <c r="C16" s="216"/>
      <c r="D16" s="146" t="s">
        <v>208</v>
      </c>
      <c r="E16" s="146" t="s">
        <v>208</v>
      </c>
      <c r="F16" s="146" t="s">
        <v>208</v>
      </c>
    </row>
    <row r="17" spans="1:6" s="16" customFormat="1" ht="15" x14ac:dyDescent="0.25">
      <c r="A17" s="105"/>
      <c r="B17" s="105"/>
      <c r="C17" s="105"/>
      <c r="D17" s="181"/>
      <c r="E17" s="181"/>
      <c r="F17" s="181"/>
    </row>
    <row r="18" spans="1:6" s="16" customFormat="1" ht="15" x14ac:dyDescent="0.25">
      <c r="A18" s="25"/>
      <c r="B18" s="25"/>
      <c r="C18" s="25"/>
      <c r="D18" s="25"/>
      <c r="E18" s="150"/>
      <c r="F18" s="150"/>
    </row>
    <row r="19" spans="1:6" s="16" customFormat="1" ht="15" x14ac:dyDescent="0.25">
      <c r="A19" s="25"/>
      <c r="B19" s="25"/>
      <c r="C19" s="25"/>
      <c r="D19" s="25"/>
      <c r="E19" s="150"/>
      <c r="F19" s="150"/>
    </row>
    <row r="20" spans="1:6" s="16" customFormat="1" ht="15" x14ac:dyDescent="0.25">
      <c r="A20" s="25"/>
      <c r="B20" s="25"/>
      <c r="C20" s="25"/>
      <c r="D20" s="25"/>
      <c r="E20" s="150"/>
      <c r="F20" s="150"/>
    </row>
    <row r="21" spans="1:6" s="27" customFormat="1" ht="18.75" x14ac:dyDescent="0.3">
      <c r="A21" s="219" t="s">
        <v>216</v>
      </c>
      <c r="B21" s="219"/>
      <c r="C21" s="219"/>
      <c r="D21" s="219"/>
      <c r="E21" s="219"/>
      <c r="F21" s="219"/>
    </row>
    <row r="22" spans="1:6" s="16" customFormat="1" ht="15" x14ac:dyDescent="0.25">
      <c r="E22" s="151"/>
      <c r="F22" s="151"/>
    </row>
    <row r="23" spans="1:6" s="16" customFormat="1" ht="15" x14ac:dyDescent="0.25">
      <c r="E23" s="151"/>
      <c r="F23" s="151"/>
    </row>
    <row r="24" spans="1:6" s="16" customFormat="1" ht="15" x14ac:dyDescent="0.25">
      <c r="D24" s="182"/>
      <c r="E24" s="182"/>
      <c r="F24" s="182"/>
    </row>
    <row r="25" spans="1:6" s="16" customFormat="1" ht="15" x14ac:dyDescent="0.25">
      <c r="D25" s="183"/>
      <c r="E25" s="182"/>
      <c r="F25" s="183"/>
    </row>
    <row r="26" spans="1:6" s="28" customFormat="1" ht="16.5" x14ac:dyDescent="0.25">
      <c r="C26" s="28" t="s">
        <v>78</v>
      </c>
      <c r="D26" s="29">
        <f>SUM(D28:D31)</f>
        <v>1545294056</v>
      </c>
      <c r="E26" s="38">
        <f t="shared" ref="E26:F26" si="0">SUM(E28:E31)</f>
        <v>38248418</v>
      </c>
      <c r="F26" s="38">
        <f t="shared" si="0"/>
        <v>1583542474</v>
      </c>
    </row>
    <row r="27" spans="1:6" s="10" customFormat="1" ht="15" x14ac:dyDescent="0.25">
      <c r="D27" s="12"/>
      <c r="E27" s="152"/>
      <c r="F27" s="152"/>
    </row>
    <row r="28" spans="1:6" s="27" customFormat="1" ht="15.75" x14ac:dyDescent="0.25">
      <c r="C28" s="33" t="s">
        <v>362</v>
      </c>
      <c r="D28" s="31">
        <f>D85+D432+D474+D540+D654+'turpin iest 14_33'!D13+'turpin iest 14_33'!D31+'turpin iest 14_33'!D45+'turpin iest 14_33'!D510+'turpin iest 14_33'!D755+'turpin iest 14_33'!D806+'turpin iest 14_33'!D827+'turpin iest 14_33'!D871+'turpin iest 14_33'!D888+'turpin iest 14_33'!D944</f>
        <v>1159177748</v>
      </c>
      <c r="E28" s="34">
        <f>E85+E432+E474+E540+E654+'turpin iest 14_33'!E13+'turpin iest 14_33'!E31+'turpin iest 14_33'!E45+'turpin iest 14_33'!E510+'turpin iest 14_33'!E755+'turpin iest 14_33'!E806+'turpin iest 14_33'!E827+'turpin iest 14_33'!E871+'turpin iest 14_33'!E888+'turpin iest 14_33'!E944</f>
        <v>14989414</v>
      </c>
      <c r="F28" s="34">
        <f>F85+F432+F474+F540+F654+'turpin iest 14_33'!F13+'turpin iest 14_33'!F31+'turpin iest 14_33'!F45+'turpin iest 14_33'!F510+'turpin iest 14_33'!F755+'turpin iest 14_33'!F806+'turpin iest 14_33'!F827+'turpin iest 14_33'!F871+'turpin iest 14_33'!F888+'turpin iest 14_33'!F944</f>
        <v>1174167162</v>
      </c>
    </row>
    <row r="29" spans="1:6" s="32" customFormat="1" ht="15.75" x14ac:dyDescent="0.25">
      <c r="C29" s="33" t="s">
        <v>238</v>
      </c>
      <c r="D29" s="34">
        <f>D86+D655+'turpin iest 14_33'!D46+'turpin iest 14_33'!D511+'turpin iest 14_33'!D828+'turpin iest 14_33'!D872+D433+D475+D541+'turpin iest 14_33'!D889+'turpin iest 14_33'!D14</f>
        <v>348998609</v>
      </c>
      <c r="E29" s="34">
        <f>E86+E655+'turpin iest 14_33'!E46+'turpin iest 14_33'!E511+'turpin iest 14_33'!E828+'turpin iest 14_33'!E872+E433+E475+E541+'turpin iest 14_33'!E889+'turpin iest 14_33'!E14</f>
        <v>16039717</v>
      </c>
      <c r="F29" s="34">
        <f>F86+F655+'turpin iest 14_33'!F46+'turpin iest 14_33'!F511+'turpin iest 14_33'!F828+'turpin iest 14_33'!F872+F433+F475+F541+'turpin iest 14_33'!F889+'turpin iest 14_33'!F14</f>
        <v>365038326</v>
      </c>
    </row>
    <row r="30" spans="1:6" s="27" customFormat="1" ht="15.75" x14ac:dyDescent="0.25">
      <c r="C30" s="30" t="s">
        <v>239</v>
      </c>
      <c r="D30" s="31">
        <f>D87+D434+D476+D542+D656+'turpin iest 14_33'!D47+'turpin iest 14_33'!D512+'turpin iest 14_33'!D756+'turpin iest 14_33'!D807+'turpin iest 14_33'!D829+'turpin iest 14_33'!D873+'turpin iest 14_33'!D890+'turpin iest 14_33'!D945+'turpin iest 14_33'!D15</f>
        <v>28043824</v>
      </c>
      <c r="E30" s="34">
        <f>E87+E434+E476+E542+E656+'turpin iest 14_33'!E47+'turpin iest 14_33'!E512+'turpin iest 14_33'!E756+'turpin iest 14_33'!E807+'turpin iest 14_33'!E829+'turpin iest 14_33'!E873+'turpin iest 14_33'!E890+'turpin iest 14_33'!E945+'turpin iest 14_33'!E15</f>
        <v>4006369</v>
      </c>
      <c r="F30" s="34">
        <f>F87+F434+F476+F542+F656+'turpin iest 14_33'!F47+'turpin iest 14_33'!F512+'turpin iest 14_33'!F756+'turpin iest 14_33'!F807+'turpin iest 14_33'!F829+'turpin iest 14_33'!F873+'turpin iest 14_33'!F890+'turpin iest 14_33'!F945+'turpin iest 14_33'!F15</f>
        <v>32050193</v>
      </c>
    </row>
    <row r="31" spans="1:6" s="27" customFormat="1" ht="15.75" x14ac:dyDescent="0.25">
      <c r="C31" s="30" t="s">
        <v>240</v>
      </c>
      <c r="D31" s="31">
        <f>'turpin iest 14_33'!D48+'turpin iest 14_33'!D513</f>
        <v>9073875</v>
      </c>
      <c r="E31" s="34">
        <f>'turpin iest 14_33'!E48+'turpin iest 14_33'!E513</f>
        <v>3212918</v>
      </c>
      <c r="F31" s="34">
        <f>'turpin iest 14_33'!F48+'turpin iest 14_33'!F513</f>
        <v>12286793</v>
      </c>
    </row>
    <row r="32" spans="1:6" s="16" customFormat="1" ht="15" x14ac:dyDescent="0.25">
      <c r="D32" s="35"/>
      <c r="E32" s="152"/>
      <c r="F32" s="152"/>
    </row>
    <row r="33" spans="3:6" s="16" customFormat="1" ht="15" x14ac:dyDescent="0.25">
      <c r="D33" s="182"/>
      <c r="E33" s="182"/>
      <c r="F33" s="182"/>
    </row>
    <row r="34" spans="3:6" s="16" customFormat="1" ht="15" x14ac:dyDescent="0.25">
      <c r="D34" s="35"/>
      <c r="E34" s="152"/>
      <c r="F34" s="152"/>
    </row>
    <row r="35" spans="3:6" s="37" customFormat="1" ht="16.5" x14ac:dyDescent="0.25">
      <c r="C35" s="37" t="s">
        <v>3</v>
      </c>
      <c r="D35" s="38">
        <f>D37+D49+D51</f>
        <v>1545294056</v>
      </c>
      <c r="E35" s="38">
        <f t="shared" ref="E35:F35" si="1">E37+E49+E51</f>
        <v>38248418</v>
      </c>
      <c r="F35" s="38">
        <f t="shared" si="1"/>
        <v>1583542474</v>
      </c>
    </row>
    <row r="36" spans="3:6" s="41" customFormat="1" ht="12" x14ac:dyDescent="0.2">
      <c r="C36" s="39"/>
      <c r="D36" s="40"/>
      <c r="E36" s="40"/>
      <c r="F36" s="40"/>
    </row>
    <row r="37" spans="3:6" s="32" customFormat="1" ht="15.75" x14ac:dyDescent="0.25">
      <c r="C37" s="32" t="s">
        <v>2</v>
      </c>
      <c r="D37" s="34">
        <f>D38+D42+D43+D46+D47</f>
        <v>1260058233</v>
      </c>
      <c r="E37" s="34">
        <f t="shared" ref="E37:F37" si="2">E38+E42+E43+E46+E47</f>
        <v>45663853</v>
      </c>
      <c r="F37" s="34">
        <f t="shared" si="2"/>
        <v>1305722086</v>
      </c>
    </row>
    <row r="38" spans="3:6" s="16" customFormat="1" ht="15" x14ac:dyDescent="0.25">
      <c r="C38" s="42" t="s">
        <v>241</v>
      </c>
      <c r="D38" s="35">
        <f>D90+D437+D479+D545+D659+'turpin iest 14_33'!D18+'turpin iest 14_33'!D34+'turpin iest 14_33'!D51+'turpin iest 14_33'!D516+'turpin iest 14_33'!D759+'turpin iest 14_33'!D810+'turpin iest 14_33'!D832+'turpin iest 14_33'!D876+'turpin iest 14_33'!D893+'turpin iest 14_33'!D948</f>
        <v>789252030</v>
      </c>
      <c r="E38" s="152">
        <f>E90+E437+E479+E545+E659+'turpin iest 14_33'!E18+'turpin iest 14_33'!E34+'turpin iest 14_33'!E51+'turpin iest 14_33'!E516+'turpin iest 14_33'!E759+'turpin iest 14_33'!E810+'turpin iest 14_33'!E832+'turpin iest 14_33'!E876+'turpin iest 14_33'!E893+'turpin iest 14_33'!E948</f>
        <v>31849105</v>
      </c>
      <c r="F38" s="152">
        <f>F90+F437+F479+F545+F659+'turpin iest 14_33'!F18+'turpin iest 14_33'!F34+'turpin iest 14_33'!F51+'turpin iest 14_33'!F516+'turpin iest 14_33'!F759+'turpin iest 14_33'!F810+'turpin iest 14_33'!F832+'turpin iest 14_33'!F876+'turpin iest 14_33'!F893+'turpin iest 14_33'!F948</f>
        <v>821101135</v>
      </c>
    </row>
    <row r="39" spans="3:6" s="45" customFormat="1" x14ac:dyDescent="0.2">
      <c r="C39" s="43" t="s">
        <v>114</v>
      </c>
      <c r="D39" s="44">
        <f>D91+D438+D480+D546+D660+'turpin iest 14_33'!D19+'turpin iest 14_33'!D35+'turpin iest 14_33'!D949+'turpin iest 14_33'!D894+'turpin iest 14_33'!D877+'turpin iest 14_33'!D833+'turpin iest 14_33'!D811+'turpin iest 14_33'!D760+'turpin iest 14_33'!D517+'turpin iest 14_33'!D52</f>
        <v>523220285</v>
      </c>
      <c r="E39" s="44">
        <f>E91+E438+E480+E546+E660+'turpin iest 14_33'!E19+'turpin iest 14_33'!E35+'turpin iest 14_33'!E949+'turpin iest 14_33'!E894+'turpin iest 14_33'!E877+'turpin iest 14_33'!E833+'turpin iest 14_33'!E811+'turpin iest 14_33'!E760+'turpin iest 14_33'!E517+'turpin iest 14_33'!E52</f>
        <v>19954153</v>
      </c>
      <c r="F39" s="44">
        <f>F91+F438+F480+F546+F660+'turpin iest 14_33'!F19+'turpin iest 14_33'!F35+'turpin iest 14_33'!F949+'turpin iest 14_33'!F894+'turpin iest 14_33'!F877+'turpin iest 14_33'!F833+'turpin iest 14_33'!F811+'turpin iest 14_33'!F760+'turpin iest 14_33'!F517+'turpin iest 14_33'!F52</f>
        <v>543174438</v>
      </c>
    </row>
    <row r="40" spans="3:6" s="48" customFormat="1" ht="12" x14ac:dyDescent="0.2">
      <c r="C40" s="46" t="s">
        <v>168</v>
      </c>
      <c r="D40" s="47">
        <f>'turpin iest 14_33'!D53+'turpin iest 14_33'!D518+'turpin iest 14_33'!D834</f>
        <v>189611169</v>
      </c>
      <c r="E40" s="155">
        <f>'turpin iest 14_33'!E53+'turpin iest 14_33'!E518+'turpin iest 14_33'!E834</f>
        <v>15497411</v>
      </c>
      <c r="F40" s="155">
        <f>'turpin iest 14_33'!F53+'turpin iest 14_33'!F518+'turpin iest 14_33'!F834</f>
        <v>205108580</v>
      </c>
    </row>
    <row r="41" spans="3:6" s="49" customFormat="1" x14ac:dyDescent="0.2">
      <c r="C41" s="43" t="s">
        <v>117</v>
      </c>
      <c r="D41" s="44">
        <f>D92+D439+D481+D547+D661+'turpin iest 14_33'!D20+'turpin iest 14_33'!D36+'turpin iest 14_33'!D950+'turpin iest 14_33'!D895+'turpin iest 14_33'!D878+'turpin iest 14_33'!D835+'turpin iest 14_33'!D812+'turpin iest 14_33'!D761+'turpin iest 14_33'!D519+'turpin iest 14_33'!D54</f>
        <v>410958059</v>
      </c>
      <c r="E41" s="44">
        <f>E92+E439+E481+E547+E661+'turpin iest 14_33'!E20+'turpin iest 14_33'!E36+'turpin iest 14_33'!E950+'turpin iest 14_33'!E895+'turpin iest 14_33'!E878+'turpin iest 14_33'!E835+'turpin iest 14_33'!E812+'turpin iest 14_33'!E761+'turpin iest 14_33'!E519+'turpin iest 14_33'!E54</f>
        <v>12884448</v>
      </c>
      <c r="F41" s="44">
        <f>F92+F439+F481+F547+F661+'turpin iest 14_33'!F20+'turpin iest 14_33'!F36+'turpin iest 14_33'!F950+'turpin iest 14_33'!F895+'turpin iest 14_33'!F878+'turpin iest 14_33'!F835+'turpin iest 14_33'!F812+'turpin iest 14_33'!F761+'turpin iest 14_33'!F519+'turpin iest 14_33'!F54</f>
        <v>423842507</v>
      </c>
    </row>
    <row r="42" spans="3:6" s="16" customFormat="1" ht="15" x14ac:dyDescent="0.25">
      <c r="C42" s="42" t="s">
        <v>242</v>
      </c>
      <c r="D42" s="35">
        <f>D93</f>
        <v>43763751</v>
      </c>
      <c r="E42" s="152">
        <f t="shared" ref="E42:F42" si="3">E93</f>
        <v>0</v>
      </c>
      <c r="F42" s="152">
        <f t="shared" si="3"/>
        <v>43763751</v>
      </c>
    </row>
    <row r="43" spans="3:6" s="16" customFormat="1" ht="15" x14ac:dyDescent="0.25">
      <c r="C43" s="42" t="s">
        <v>243</v>
      </c>
      <c r="D43" s="35">
        <f>D44+D45</f>
        <v>287655958</v>
      </c>
      <c r="E43" s="152">
        <f t="shared" ref="E43:F43" si="4">E44+E45</f>
        <v>5386095</v>
      </c>
      <c r="F43" s="152">
        <f t="shared" si="4"/>
        <v>293042053</v>
      </c>
    </row>
    <row r="44" spans="3:6" x14ac:dyDescent="0.2">
      <c r="C44" s="50" t="s">
        <v>83</v>
      </c>
      <c r="D44" s="9">
        <f>D94+D482+D662+'turpin iest 14_33'!D57+'turpin iest 14_33'!D521+'turpin iest 14_33'!D813+'turpin iest 14_33'!D951</f>
        <v>174796837</v>
      </c>
      <c r="E44" s="44">
        <f>E94+E482+E662+'turpin iest 14_33'!E57+'turpin iest 14_33'!E521+'turpin iest 14_33'!E813+'turpin iest 14_33'!E951</f>
        <v>4041253</v>
      </c>
      <c r="F44" s="44">
        <f>F94+F482+F662+'turpin iest 14_33'!F57+'turpin iest 14_33'!F521+'turpin iest 14_33'!F813+'turpin iest 14_33'!F951</f>
        <v>178838090</v>
      </c>
    </row>
    <row r="45" spans="3:6" x14ac:dyDescent="0.2">
      <c r="C45" s="50" t="s">
        <v>86</v>
      </c>
      <c r="D45" s="9">
        <f>D95+D440+D663+'turpin iest 14_33'!D37+'turpin iest 14_33'!D522+'turpin iest 14_33'!D58+'turpin iest 14_33'!D837+D483</f>
        <v>112859121</v>
      </c>
      <c r="E45" s="44">
        <f>E95+E440+E663+'turpin iest 14_33'!E37+'turpin iest 14_33'!E522+'turpin iest 14_33'!E58+'turpin iest 14_33'!E837+E483</f>
        <v>1344842</v>
      </c>
      <c r="F45" s="44">
        <f>F95+F440+F663+'turpin iest 14_33'!F37+'turpin iest 14_33'!F522+'turpin iest 14_33'!F58+'turpin iest 14_33'!F837+F483</f>
        <v>114203963</v>
      </c>
    </row>
    <row r="46" spans="3:6" s="16" customFormat="1" ht="15" x14ac:dyDescent="0.25">
      <c r="C46" s="51" t="s">
        <v>244</v>
      </c>
      <c r="D46" s="35">
        <f>D96</f>
        <v>133352577</v>
      </c>
      <c r="E46" s="152">
        <f t="shared" ref="E46:F46" si="5">E96</f>
        <v>6667629</v>
      </c>
      <c r="F46" s="152">
        <f t="shared" si="5"/>
        <v>140020206</v>
      </c>
    </row>
    <row r="47" spans="3:6" s="16" customFormat="1" ht="15" x14ac:dyDescent="0.25">
      <c r="C47" s="42" t="s">
        <v>245</v>
      </c>
      <c r="D47" s="35">
        <f>D97+'turpin iest 14_33'!D59+'turpin iest 14_33'!D814+'turpin iest 14_33'!D523</f>
        <v>6033917</v>
      </c>
      <c r="E47" s="152">
        <f>E97+'turpin iest 14_33'!E59+'turpin iest 14_33'!E814+'turpin iest 14_33'!E523</f>
        <v>1761024</v>
      </c>
      <c r="F47" s="152">
        <f>F97+'turpin iest 14_33'!F59+'turpin iest 14_33'!F814+'turpin iest 14_33'!F523</f>
        <v>7794941</v>
      </c>
    </row>
    <row r="48" spans="3:6" s="41" customFormat="1" ht="12" x14ac:dyDescent="0.2">
      <c r="D48" s="40"/>
      <c r="E48" s="40"/>
      <c r="F48" s="40"/>
    </row>
    <row r="49" spans="3:6" s="27" customFormat="1" ht="15.75" x14ac:dyDescent="0.25">
      <c r="C49" s="27" t="s">
        <v>82</v>
      </c>
      <c r="D49" s="31">
        <f>D98+D441+D484+D548+D664+'turpin iest 14_33'!D21+'turpin iest 14_33'!D952+'turpin iest 14_33'!D896+'turpin iest 14_33'!D879+'turpin iest 14_33'!D838+'turpin iest 14_33'!D815+'turpin iest 14_33'!D762+'turpin iest 14_33'!D524+'turpin iest 14_33'!D60+'turpin iest 14_33'!D38</f>
        <v>285235823</v>
      </c>
      <c r="E49" s="34">
        <f>E98+E441+E484+E548+E664+'turpin iest 14_33'!E21+'turpin iest 14_33'!E952+'turpin iest 14_33'!E896+'turpin iest 14_33'!E879+'turpin iest 14_33'!E838+'turpin iest 14_33'!E815+'turpin iest 14_33'!E762+'turpin iest 14_33'!E524+'turpin iest 14_33'!E60+'turpin iest 14_33'!E38</f>
        <v>-8376906</v>
      </c>
      <c r="F49" s="34">
        <f>F98+F441+F484+F548+F664+'turpin iest 14_33'!F21+'turpin iest 14_33'!F952+'turpin iest 14_33'!F896+'turpin iest 14_33'!F879+'turpin iest 14_33'!F838+'turpin iest 14_33'!F815+'turpin iest 14_33'!F762+'turpin iest 14_33'!F524+'turpin iest 14_33'!F60+'turpin iest 14_33'!F38</f>
        <v>276858917</v>
      </c>
    </row>
    <row r="50" spans="3:6" s="32" customFormat="1" ht="15.75" x14ac:dyDescent="0.25">
      <c r="D50" s="34"/>
      <c r="E50" s="34"/>
      <c r="F50" s="34"/>
    </row>
    <row r="51" spans="3:6" s="32" customFormat="1" ht="15.75" x14ac:dyDescent="0.25">
      <c r="C51" s="32" t="s">
        <v>447</v>
      </c>
      <c r="D51" s="34">
        <f>D99</f>
        <v>0</v>
      </c>
      <c r="E51" s="34">
        <f>E99</f>
        <v>961471</v>
      </c>
      <c r="F51" s="34">
        <f>F99</f>
        <v>961471</v>
      </c>
    </row>
    <row r="52" spans="3:6" s="52" customFormat="1" ht="11.25" x14ac:dyDescent="0.2">
      <c r="D52" s="53"/>
      <c r="E52" s="163"/>
      <c r="F52" s="163"/>
    </row>
    <row r="53" spans="3:6" s="52" customFormat="1" ht="11.25" x14ac:dyDescent="0.2">
      <c r="D53" s="53"/>
      <c r="E53" s="163"/>
      <c r="F53" s="163"/>
    </row>
    <row r="54" spans="3:6" s="52" customFormat="1" ht="11.25" x14ac:dyDescent="0.2">
      <c r="D54" s="53"/>
      <c r="E54" s="163"/>
      <c r="F54" s="163"/>
    </row>
    <row r="55" spans="3:6" s="52" customFormat="1" ht="11.25" x14ac:dyDescent="0.2">
      <c r="D55" s="53"/>
      <c r="E55" s="163"/>
      <c r="F55" s="163"/>
    </row>
    <row r="56" spans="3:6" s="52" customFormat="1" ht="11.25" x14ac:dyDescent="0.2">
      <c r="D56" s="53"/>
      <c r="E56" s="163"/>
      <c r="F56" s="163"/>
    </row>
    <row r="57" spans="3:6" s="52" customFormat="1" ht="11.25" x14ac:dyDescent="0.2">
      <c r="D57" s="53"/>
      <c r="E57" s="163"/>
      <c r="F57" s="163"/>
    </row>
    <row r="58" spans="3:6" s="52" customFormat="1" ht="11.25" x14ac:dyDescent="0.2">
      <c r="D58" s="53"/>
      <c r="E58" s="163"/>
      <c r="F58" s="163"/>
    </row>
    <row r="59" spans="3:6" s="52" customFormat="1" ht="11.25" x14ac:dyDescent="0.2">
      <c r="D59" s="53"/>
      <c r="E59" s="163"/>
      <c r="F59" s="163"/>
    </row>
    <row r="60" spans="3:6" s="52" customFormat="1" ht="11.25" x14ac:dyDescent="0.2">
      <c r="D60" s="53"/>
      <c r="E60" s="163"/>
      <c r="F60" s="163"/>
    </row>
    <row r="61" spans="3:6" s="52" customFormat="1" ht="11.25" x14ac:dyDescent="0.2">
      <c r="D61" s="53"/>
      <c r="E61" s="163"/>
      <c r="F61" s="163"/>
    </row>
    <row r="62" spans="3:6" s="52" customFormat="1" ht="11.25" x14ac:dyDescent="0.2">
      <c r="D62" s="53"/>
      <c r="E62" s="163"/>
      <c r="F62" s="163"/>
    </row>
    <row r="63" spans="3:6" s="52" customFormat="1" ht="11.25" x14ac:dyDescent="0.2">
      <c r="D63" s="53"/>
      <c r="E63" s="163"/>
      <c r="F63" s="163"/>
    </row>
    <row r="64" spans="3:6" s="164" customFormat="1" ht="11.25" x14ac:dyDescent="0.2">
      <c r="D64" s="163"/>
      <c r="E64" s="163"/>
      <c r="F64" s="163"/>
    </row>
    <row r="65" spans="4:6" s="164" customFormat="1" ht="11.25" x14ac:dyDescent="0.2">
      <c r="D65" s="163"/>
      <c r="E65" s="163"/>
      <c r="F65" s="163"/>
    </row>
    <row r="66" spans="4:6" s="164" customFormat="1" ht="11.25" x14ac:dyDescent="0.2">
      <c r="D66" s="163"/>
      <c r="E66" s="163"/>
      <c r="F66" s="163"/>
    </row>
    <row r="67" spans="4:6" s="164" customFormat="1" ht="11.25" x14ac:dyDescent="0.2">
      <c r="D67" s="163"/>
      <c r="E67" s="163"/>
      <c r="F67" s="163"/>
    </row>
    <row r="68" spans="4:6" s="164" customFormat="1" ht="11.25" x14ac:dyDescent="0.2">
      <c r="D68" s="163"/>
      <c r="E68" s="163"/>
      <c r="F68" s="163"/>
    </row>
    <row r="69" spans="4:6" s="164" customFormat="1" ht="11.25" x14ac:dyDescent="0.2">
      <c r="D69" s="163"/>
      <c r="E69" s="163"/>
      <c r="F69" s="163"/>
    </row>
    <row r="70" spans="4:6" s="164" customFormat="1" ht="11.25" x14ac:dyDescent="0.2">
      <c r="D70" s="163"/>
      <c r="E70" s="163"/>
      <c r="F70" s="163"/>
    </row>
    <row r="71" spans="4:6" s="164" customFormat="1" ht="11.25" x14ac:dyDescent="0.2">
      <c r="D71" s="163"/>
      <c r="E71" s="163"/>
      <c r="F71" s="163"/>
    </row>
    <row r="72" spans="4:6" s="52" customFormat="1" ht="11.25" x14ac:dyDescent="0.2">
      <c r="D72" s="53"/>
      <c r="E72" s="163"/>
      <c r="F72" s="163"/>
    </row>
    <row r="73" spans="4:6" s="52" customFormat="1" ht="11.25" x14ac:dyDescent="0.2">
      <c r="D73" s="53"/>
      <c r="E73" s="163"/>
      <c r="F73" s="163"/>
    </row>
    <row r="74" spans="4:6" s="52" customFormat="1" ht="11.25" x14ac:dyDescent="0.2">
      <c r="D74" s="53"/>
      <c r="E74" s="163"/>
      <c r="F74" s="163"/>
    </row>
    <row r="75" spans="4:6" s="52" customFormat="1" ht="11.25" x14ac:dyDescent="0.2">
      <c r="D75" s="53"/>
      <c r="E75" s="163"/>
      <c r="F75" s="163"/>
    </row>
    <row r="76" spans="4:6" s="52" customFormat="1" ht="11.25" x14ac:dyDescent="0.2">
      <c r="D76" s="53"/>
      <c r="E76" s="163"/>
      <c r="F76" s="163"/>
    </row>
    <row r="77" spans="4:6" s="52" customFormat="1" ht="11.25" x14ac:dyDescent="0.2">
      <c r="D77" s="53"/>
      <c r="E77" s="163"/>
      <c r="F77" s="163"/>
    </row>
    <row r="78" spans="4:6" s="52" customFormat="1" ht="11.25" x14ac:dyDescent="0.2">
      <c r="D78" s="53"/>
      <c r="E78" s="163"/>
      <c r="F78" s="163"/>
    </row>
    <row r="79" spans="4:6" s="52" customFormat="1" ht="11.25" x14ac:dyDescent="0.2">
      <c r="D79" s="53"/>
      <c r="E79" s="163"/>
      <c r="F79" s="163"/>
    </row>
    <row r="80" spans="4:6" s="52" customFormat="1" ht="11.25" x14ac:dyDescent="0.2">
      <c r="D80" s="53"/>
      <c r="E80" s="163"/>
      <c r="F80" s="163"/>
    </row>
    <row r="81" spans="1:6" s="18" customFormat="1" ht="18.75" x14ac:dyDescent="0.3">
      <c r="C81" s="137" t="s">
        <v>305</v>
      </c>
      <c r="D81" s="54"/>
      <c r="E81" s="54"/>
      <c r="F81" s="54"/>
    </row>
    <row r="82" spans="1:6" s="18" customFormat="1" ht="18.75" x14ac:dyDescent="0.3">
      <c r="C82" s="137" t="s">
        <v>306</v>
      </c>
      <c r="D82" s="54"/>
      <c r="E82" s="54"/>
      <c r="F82" s="54"/>
    </row>
    <row r="83" spans="1:6" s="52" customFormat="1" ht="11.25" x14ac:dyDescent="0.2">
      <c r="A83" s="55"/>
      <c r="B83" s="55"/>
      <c r="C83" s="55"/>
      <c r="D83" s="53"/>
      <c r="E83" s="163"/>
      <c r="F83" s="163"/>
    </row>
    <row r="84" spans="1:6" s="2" customFormat="1" ht="15.75" x14ac:dyDescent="0.25">
      <c r="C84" s="2" t="s">
        <v>61</v>
      </c>
      <c r="D84" s="3">
        <f>SUM(D85:D87)</f>
        <v>664284675</v>
      </c>
      <c r="E84" s="78">
        <f t="shared" ref="E84:F84" si="6">SUM(E85:E87)</f>
        <v>-838991</v>
      </c>
      <c r="F84" s="78">
        <f t="shared" si="6"/>
        <v>663445684</v>
      </c>
    </row>
    <row r="85" spans="1:6" x14ac:dyDescent="0.2">
      <c r="C85" s="8" t="s">
        <v>363</v>
      </c>
      <c r="D85" s="9">
        <f>D106+D163+D175+D187+D198+D206+D258+D277+D294+D324+D362+D374+D391+D400+D413+D268+D285+D334+D249+D315+D238+D343+D226+D351+D218</f>
        <v>538054422</v>
      </c>
      <c r="E85" s="44">
        <f>E106+E163+E175+E187+E198+E206+E258+E277+E294+E324+E362+E374+E391+E400+E413+E268+E285+E334+E249+E315+E238+E343+E226+E351+E218</f>
        <v>-3985352</v>
      </c>
      <c r="F85" s="44">
        <f>F106+F163+F175+F187+F198+F206+F258+F277+F294+F324+F362+F374+F391+F400+F413+F268+F285+F334+F249+F315+F238+F343+F226+F351+F218</f>
        <v>534069070</v>
      </c>
    </row>
    <row r="86" spans="1:6" s="45" customFormat="1" x14ac:dyDescent="0.2">
      <c r="C86" s="45" t="s">
        <v>169</v>
      </c>
      <c r="D86" s="44">
        <f>D239+D414+D190+D363+D375+D295+D107</f>
        <v>123742246</v>
      </c>
      <c r="E86" s="44">
        <f>E239+E414+E190+E363+E375+E295+E107</f>
        <v>3146361</v>
      </c>
      <c r="F86" s="44">
        <f>F239+F414+F190+F363+F375+F295+F107</f>
        <v>126888607</v>
      </c>
    </row>
    <row r="87" spans="1:6" x14ac:dyDescent="0.2">
      <c r="C87" s="8" t="s">
        <v>115</v>
      </c>
      <c r="D87" s="9">
        <f>D108+D415</f>
        <v>2488007</v>
      </c>
      <c r="E87" s="44">
        <f>E108+E415</f>
        <v>0</v>
      </c>
      <c r="F87" s="44">
        <f>F108+F415</f>
        <v>2488007</v>
      </c>
    </row>
    <row r="88" spans="1:6" s="2" customFormat="1" ht="15.75" x14ac:dyDescent="0.25">
      <c r="C88" s="2" t="s">
        <v>3</v>
      </c>
      <c r="D88" s="3">
        <f>D89+D98+D99</f>
        <v>664284675</v>
      </c>
      <c r="E88" s="78">
        <f t="shared" ref="E88:F88" si="7">E89+E98+E99</f>
        <v>-838991</v>
      </c>
      <c r="F88" s="78">
        <f t="shared" si="7"/>
        <v>663445684</v>
      </c>
    </row>
    <row r="89" spans="1:6" s="16" customFormat="1" ht="15" x14ac:dyDescent="0.25">
      <c r="C89" s="16" t="s">
        <v>2</v>
      </c>
      <c r="D89" s="35">
        <f>D90+D93+D94+D96+D95+D97</f>
        <v>409793713</v>
      </c>
      <c r="E89" s="152">
        <f t="shared" ref="E89:F89" si="8">E90+E93+E94+E96+E95+E97</f>
        <v>10655765</v>
      </c>
      <c r="F89" s="152">
        <f t="shared" si="8"/>
        <v>420449478</v>
      </c>
    </row>
    <row r="90" spans="1:6" x14ac:dyDescent="0.2">
      <c r="C90" s="8" t="s">
        <v>5</v>
      </c>
      <c r="D90" s="9">
        <f>D111+D178+D209+D261+D298+D327+D366+D403+D418+D166+D242+D271+D252+D229+D354</f>
        <v>72089286</v>
      </c>
      <c r="E90" s="44">
        <f>E111+E178+E209+E261+E298+E327+E366+E403+E418+E166+E242+E271+E252+E229+E354</f>
        <v>-1073063</v>
      </c>
      <c r="F90" s="44">
        <f>F111+F178+F209+F261+F298+F327+F366+F403+F418+F166+F242+F271+F252+F229+F354</f>
        <v>71016223</v>
      </c>
    </row>
    <row r="91" spans="1:6" x14ac:dyDescent="0.2">
      <c r="C91" s="50" t="s">
        <v>114</v>
      </c>
      <c r="D91" s="9">
        <f>D112+D367+D419+D179+D272+D230+D210</f>
        <v>34628164</v>
      </c>
      <c r="E91" s="44">
        <f>E112+E367+E419+E179+E272+E230+E210</f>
        <v>1038270</v>
      </c>
      <c r="F91" s="44">
        <f>F112+F367+F419+F179+F272+F230+F210</f>
        <v>35666434</v>
      </c>
    </row>
    <row r="92" spans="1:6" x14ac:dyDescent="0.2">
      <c r="C92" s="56" t="s">
        <v>117</v>
      </c>
      <c r="D92" s="9">
        <f>D113+D368+D420+D180+D231+D211</f>
        <v>22282459</v>
      </c>
      <c r="E92" s="44">
        <f>E113+E368+E420+E180+E231+E211</f>
        <v>833002</v>
      </c>
      <c r="F92" s="44">
        <f>F113+F368+F420+F180+F231+F211</f>
        <v>23115461</v>
      </c>
    </row>
    <row r="93" spans="1:6" x14ac:dyDescent="0.2">
      <c r="C93" s="8" t="s">
        <v>87</v>
      </c>
      <c r="D93" s="9">
        <f>D262</f>
        <v>43763751</v>
      </c>
      <c r="E93" s="44">
        <f t="shared" ref="E93:F93" si="9">E262</f>
        <v>0</v>
      </c>
      <c r="F93" s="44">
        <f t="shared" si="9"/>
        <v>43763751</v>
      </c>
    </row>
    <row r="94" spans="1:6" x14ac:dyDescent="0.2">
      <c r="C94" s="8" t="s">
        <v>83</v>
      </c>
      <c r="D94" s="9">
        <f>D193+D201+D318+D232+D355+D221+D302+D421</f>
        <v>158699038</v>
      </c>
      <c r="E94" s="44">
        <f>E193+E201+E318+E232+E355+E221+E302+E421</f>
        <v>4298445</v>
      </c>
      <c r="F94" s="44">
        <f>F193+F201+F318+F232+F355+F221+F302+F421</f>
        <v>162997483</v>
      </c>
    </row>
    <row r="95" spans="1:6" x14ac:dyDescent="0.2">
      <c r="C95" s="8" t="s">
        <v>86</v>
      </c>
      <c r="D95" s="9">
        <f>D114+D288+D337+D422+D303+D181</f>
        <v>221235</v>
      </c>
      <c r="E95" s="44">
        <f>E114+E288+E337+E422+E303+E181</f>
        <v>121879</v>
      </c>
      <c r="F95" s="44">
        <f>F114+F288+F337+F422+F303+F181</f>
        <v>343114</v>
      </c>
    </row>
    <row r="96" spans="1:6" x14ac:dyDescent="0.2">
      <c r="C96" s="45" t="s">
        <v>112</v>
      </c>
      <c r="D96" s="9">
        <f>D280</f>
        <v>133352577</v>
      </c>
      <c r="E96" s="44">
        <f t="shared" ref="E96:F96" si="10">E280</f>
        <v>6667629</v>
      </c>
      <c r="F96" s="44">
        <f t="shared" si="10"/>
        <v>140020206</v>
      </c>
    </row>
    <row r="97" spans="1:6" x14ac:dyDescent="0.2">
      <c r="C97" s="8" t="s">
        <v>192</v>
      </c>
      <c r="D97" s="9">
        <f>D423+D233+D378</f>
        <v>1667826</v>
      </c>
      <c r="E97" s="44">
        <f>E423+E233+E378</f>
        <v>640875</v>
      </c>
      <c r="F97" s="44">
        <f>F423+F233+F378</f>
        <v>2308701</v>
      </c>
    </row>
    <row r="98" spans="1:6" s="16" customFormat="1" ht="15" x14ac:dyDescent="0.25">
      <c r="C98" s="16" t="s">
        <v>82</v>
      </c>
      <c r="D98" s="35">
        <f>D182+D243+D379+D393+D424+D212+D115+D345+D356+D253+D405+D304</f>
        <v>254490962</v>
      </c>
      <c r="E98" s="152">
        <f>E182+E243+E379+E393+E424+E212+E115+E345+E356+E253+E405+E304</f>
        <v>-12456227</v>
      </c>
      <c r="F98" s="152">
        <f>F182+F243+F379+F393+F424+F212+F115+F345+F356+F253+F405+F304</f>
        <v>242034735</v>
      </c>
    </row>
    <row r="99" spans="1:6" s="151" customFormat="1" ht="15" x14ac:dyDescent="0.25">
      <c r="C99" s="151" t="s">
        <v>447</v>
      </c>
      <c r="D99" s="152">
        <f>D305+D425</f>
        <v>0</v>
      </c>
      <c r="E99" s="152">
        <f>E305+E425</f>
        <v>961471</v>
      </c>
      <c r="F99" s="152">
        <f>F305+F425</f>
        <v>961471</v>
      </c>
    </row>
    <row r="100" spans="1:6" s="52" customFormat="1" ht="11.25" x14ac:dyDescent="0.2">
      <c r="D100" s="53"/>
      <c r="E100" s="163"/>
      <c r="F100" s="163"/>
    </row>
    <row r="101" spans="1:6" s="164" customFormat="1" ht="11.25" x14ac:dyDescent="0.2">
      <c r="D101" s="163"/>
      <c r="E101" s="163"/>
      <c r="F101" s="163"/>
    </row>
    <row r="102" spans="1:6" s="2" customFormat="1" ht="15.75" x14ac:dyDescent="0.25">
      <c r="A102" s="69" t="s">
        <v>18</v>
      </c>
      <c r="B102" s="1" t="s">
        <v>19</v>
      </c>
      <c r="C102" s="2" t="s">
        <v>268</v>
      </c>
      <c r="D102" s="3"/>
      <c r="E102" s="78"/>
      <c r="F102" s="78"/>
    </row>
    <row r="103" spans="1:6" s="2" customFormat="1" ht="15.75" x14ac:dyDescent="0.25">
      <c r="A103" s="210" t="s">
        <v>366</v>
      </c>
      <c r="B103" s="210"/>
      <c r="C103" s="2" t="s">
        <v>304</v>
      </c>
      <c r="D103" s="3"/>
      <c r="E103" s="78"/>
      <c r="F103" s="78"/>
    </row>
    <row r="104" spans="1:6" s="165" customFormat="1" ht="11.25" x14ac:dyDescent="0.2">
      <c r="A104" s="92"/>
      <c r="B104" s="92"/>
      <c r="D104" s="159"/>
      <c r="E104" s="167"/>
      <c r="F104" s="167"/>
    </row>
    <row r="105" spans="1:6" s="4" customFormat="1" ht="14.25" x14ac:dyDescent="0.2">
      <c r="C105" s="4" t="s">
        <v>61</v>
      </c>
      <c r="D105" s="6">
        <f>SUM(D106:D108)</f>
        <v>34207454</v>
      </c>
      <c r="E105" s="36">
        <f t="shared" ref="E105:F105" si="11">SUM(E106:E108)</f>
        <v>-807910</v>
      </c>
      <c r="F105" s="36">
        <f t="shared" si="11"/>
        <v>33399544</v>
      </c>
    </row>
    <row r="106" spans="1:6" x14ac:dyDescent="0.2">
      <c r="C106" s="8" t="s">
        <v>363</v>
      </c>
      <c r="D106" s="9">
        <f>D120+D134+D146</f>
        <v>34007513</v>
      </c>
      <c r="E106" s="44">
        <f t="shared" ref="E106:F106" si="12">E120+E134+E146</f>
        <v>-815254</v>
      </c>
      <c r="F106" s="44">
        <f t="shared" si="12"/>
        <v>33192259</v>
      </c>
    </row>
    <row r="107" spans="1:6" s="45" customFormat="1" x14ac:dyDescent="0.2">
      <c r="C107" s="199" t="s">
        <v>169</v>
      </c>
      <c r="D107" s="200">
        <f>D121</f>
        <v>0</v>
      </c>
      <c r="E107" s="200">
        <f t="shared" ref="E107:F107" si="13">E121</f>
        <v>7344</v>
      </c>
      <c r="F107" s="200">
        <f t="shared" si="13"/>
        <v>7344</v>
      </c>
    </row>
    <row r="108" spans="1:6" x14ac:dyDescent="0.2">
      <c r="C108" s="8" t="s">
        <v>115</v>
      </c>
      <c r="D108" s="44">
        <f>D122</f>
        <v>199941</v>
      </c>
      <c r="E108" s="44">
        <f t="shared" ref="E108:F108" si="14">E122</f>
        <v>0</v>
      </c>
      <c r="F108" s="44">
        <f t="shared" si="14"/>
        <v>199941</v>
      </c>
    </row>
    <row r="109" spans="1:6" s="4" customFormat="1" ht="14.25" x14ac:dyDescent="0.2">
      <c r="C109" s="4" t="s">
        <v>3</v>
      </c>
      <c r="D109" s="6">
        <f>D110+D115</f>
        <v>34207454</v>
      </c>
      <c r="E109" s="36">
        <f t="shared" ref="E109:F109" si="15">E110+E115</f>
        <v>-807910</v>
      </c>
      <c r="F109" s="36">
        <f t="shared" si="15"/>
        <v>33399544</v>
      </c>
    </row>
    <row r="110" spans="1:6" s="16" customFormat="1" ht="15" x14ac:dyDescent="0.25">
      <c r="C110" s="16" t="s">
        <v>2</v>
      </c>
      <c r="D110" s="35">
        <f>D111+D114</f>
        <v>33991454</v>
      </c>
      <c r="E110" s="152">
        <f t="shared" ref="E110:F110" si="16">E111+E114</f>
        <v>-752310</v>
      </c>
      <c r="F110" s="152">
        <f t="shared" si="16"/>
        <v>33239144</v>
      </c>
    </row>
    <row r="111" spans="1:6" x14ac:dyDescent="0.2">
      <c r="C111" s="8" t="s">
        <v>5</v>
      </c>
      <c r="D111" s="9">
        <f>D125+D137+D149</f>
        <v>33985769</v>
      </c>
      <c r="E111" s="44">
        <f t="shared" ref="E111:F111" si="17">E125+E137+E149</f>
        <v>-752310</v>
      </c>
      <c r="F111" s="44">
        <f t="shared" si="17"/>
        <v>33233459</v>
      </c>
    </row>
    <row r="112" spans="1:6" x14ac:dyDescent="0.2">
      <c r="C112" s="50" t="s">
        <v>114</v>
      </c>
      <c r="D112" s="9">
        <f>D126+D138+D150</f>
        <v>26497881</v>
      </c>
      <c r="E112" s="44">
        <f t="shared" ref="E112:F112" si="18">E126+E138+E150</f>
        <v>-393355</v>
      </c>
      <c r="F112" s="44">
        <f t="shared" si="18"/>
        <v>26104526</v>
      </c>
    </row>
    <row r="113" spans="1:6" x14ac:dyDescent="0.2">
      <c r="C113" s="56" t="s">
        <v>117</v>
      </c>
      <c r="D113" s="9">
        <f>D127+D139+D151</f>
        <v>20347240</v>
      </c>
      <c r="E113" s="44">
        <f t="shared" ref="E113:F113" si="19">E127+E139+E151</f>
        <v>-318971</v>
      </c>
      <c r="F113" s="44">
        <f t="shared" si="19"/>
        <v>20028269</v>
      </c>
    </row>
    <row r="114" spans="1:6" x14ac:dyDescent="0.2">
      <c r="B114" s="57"/>
      <c r="C114" s="8" t="s">
        <v>86</v>
      </c>
      <c r="D114" s="9">
        <f>D128+D140</f>
        <v>5685</v>
      </c>
      <c r="E114" s="44">
        <f t="shared" ref="E114:F114" si="20">E128+E140</f>
        <v>0</v>
      </c>
      <c r="F114" s="44">
        <f t="shared" si="20"/>
        <v>5685</v>
      </c>
    </row>
    <row r="115" spans="1:6" s="16" customFormat="1" ht="15" x14ac:dyDescent="0.25">
      <c r="C115" s="16" t="s">
        <v>82</v>
      </c>
      <c r="D115" s="35">
        <f>D129+D141</f>
        <v>216000</v>
      </c>
      <c r="E115" s="152">
        <f t="shared" ref="E115:F115" si="21">E129+E141</f>
        <v>-55600</v>
      </c>
      <c r="F115" s="152">
        <f t="shared" si="21"/>
        <v>160400</v>
      </c>
    </row>
    <row r="116" spans="1:6" s="14" customFormat="1" ht="11.25" x14ac:dyDescent="0.2">
      <c r="D116" s="15"/>
      <c r="E116" s="163"/>
      <c r="F116" s="163"/>
    </row>
    <row r="117" spans="1:6" s="164" customFormat="1" x14ac:dyDescent="0.2">
      <c r="B117" s="45" t="s">
        <v>278</v>
      </c>
      <c r="D117" s="163"/>
      <c r="E117" s="163"/>
      <c r="F117" s="163"/>
    </row>
    <row r="118" spans="1:6" s="135" customFormat="1" ht="13.5" x14ac:dyDescent="0.25">
      <c r="A118" s="144" t="s">
        <v>18</v>
      </c>
      <c r="B118" s="134" t="s">
        <v>19</v>
      </c>
      <c r="C118" s="135" t="s">
        <v>268</v>
      </c>
      <c r="D118" s="136"/>
      <c r="E118" s="136"/>
      <c r="F118" s="136"/>
    </row>
    <row r="119" spans="1:6" s="135" customFormat="1" ht="13.5" x14ac:dyDescent="0.25">
      <c r="A119" s="217" t="s">
        <v>366</v>
      </c>
      <c r="B119" s="217"/>
      <c r="C119" s="135" t="s">
        <v>61</v>
      </c>
      <c r="D119" s="136">
        <f>SUM(D120:D122)</f>
        <v>18353508</v>
      </c>
      <c r="E119" s="136">
        <f t="shared" ref="E119:F119" si="22">SUM(E120:E122)</f>
        <v>-846998</v>
      </c>
      <c r="F119" s="136">
        <f t="shared" si="22"/>
        <v>17506510</v>
      </c>
    </row>
    <row r="120" spans="1:6" s="128" customFormat="1" x14ac:dyDescent="0.2">
      <c r="A120" s="144"/>
      <c r="C120" s="128" t="s">
        <v>363</v>
      </c>
      <c r="D120" s="129">
        <v>18153567</v>
      </c>
      <c r="E120" s="129">
        <v>-854342</v>
      </c>
      <c r="F120" s="129">
        <f>D120+E120</f>
        <v>17299225</v>
      </c>
    </row>
    <row r="121" spans="1:6" s="128" customFormat="1" x14ac:dyDescent="0.2">
      <c r="A121" s="191"/>
      <c r="C121" s="196" t="s">
        <v>169</v>
      </c>
      <c r="D121" s="197">
        <v>0</v>
      </c>
      <c r="E121" s="197">
        <v>7344</v>
      </c>
      <c r="F121" s="198">
        <f>D121+E121</f>
        <v>7344</v>
      </c>
    </row>
    <row r="122" spans="1:6" s="128" customFormat="1" x14ac:dyDescent="0.2">
      <c r="A122" s="144"/>
      <c r="C122" s="201" t="s">
        <v>115</v>
      </c>
      <c r="D122" s="198">
        <v>199941</v>
      </c>
      <c r="E122" s="198">
        <v>0</v>
      </c>
      <c r="F122" s="198">
        <f>D122+E122</f>
        <v>199941</v>
      </c>
    </row>
    <row r="123" spans="1:6" s="135" customFormat="1" ht="13.5" x14ac:dyDescent="0.25">
      <c r="A123" s="132"/>
      <c r="C123" s="135" t="s">
        <v>3</v>
      </c>
      <c r="D123" s="136">
        <f>D124+D129</f>
        <v>18353508</v>
      </c>
      <c r="E123" s="136">
        <f t="shared" ref="E123:F123" si="23">E124+E129</f>
        <v>-846998</v>
      </c>
      <c r="F123" s="136">
        <f t="shared" si="23"/>
        <v>17506510</v>
      </c>
    </row>
    <row r="124" spans="1:6" s="128" customFormat="1" x14ac:dyDescent="0.2">
      <c r="A124" s="144"/>
      <c r="C124" s="128" t="s">
        <v>2</v>
      </c>
      <c r="D124" s="129">
        <f>D125+D128</f>
        <v>18210308</v>
      </c>
      <c r="E124" s="129">
        <f t="shared" ref="E124:F124" si="24">E125+E128</f>
        <v>-791398</v>
      </c>
      <c r="F124" s="129">
        <f t="shared" si="24"/>
        <v>17418910</v>
      </c>
    </row>
    <row r="125" spans="1:6" s="128" customFormat="1" x14ac:dyDescent="0.2">
      <c r="A125" s="144"/>
      <c r="C125" s="128" t="s">
        <v>5</v>
      </c>
      <c r="D125" s="129">
        <v>18207708</v>
      </c>
      <c r="E125" s="129">
        <v>-791398</v>
      </c>
      <c r="F125" s="129">
        <f t="shared" ref="F125:F129" si="25">D125+E125</f>
        <v>17416310</v>
      </c>
    </row>
    <row r="126" spans="1:6" s="128" customFormat="1" x14ac:dyDescent="0.2">
      <c r="A126" s="144"/>
      <c r="C126" s="130" t="s">
        <v>114</v>
      </c>
      <c r="D126" s="129">
        <v>12755878</v>
      </c>
      <c r="E126" s="129">
        <v>-431143</v>
      </c>
      <c r="F126" s="129">
        <f t="shared" si="25"/>
        <v>12324735</v>
      </c>
    </row>
    <row r="127" spans="1:6" s="128" customFormat="1" x14ac:dyDescent="0.2">
      <c r="A127" s="144"/>
      <c r="C127" s="131" t="s">
        <v>117</v>
      </c>
      <c r="D127" s="129">
        <v>9834579</v>
      </c>
      <c r="E127" s="129">
        <v>-342790</v>
      </c>
      <c r="F127" s="129">
        <f t="shared" si="25"/>
        <v>9491789</v>
      </c>
    </row>
    <row r="128" spans="1:6" s="128" customFormat="1" ht="13.5" x14ac:dyDescent="0.25">
      <c r="A128" s="144"/>
      <c r="B128" s="132"/>
      <c r="C128" s="128" t="s">
        <v>86</v>
      </c>
      <c r="D128" s="129">
        <v>2600</v>
      </c>
      <c r="E128" s="129">
        <v>0</v>
      </c>
      <c r="F128" s="129">
        <f t="shared" si="25"/>
        <v>2600</v>
      </c>
    </row>
    <row r="129" spans="1:6" s="128" customFormat="1" x14ac:dyDescent="0.2">
      <c r="A129" s="144"/>
      <c r="C129" s="128" t="s">
        <v>82</v>
      </c>
      <c r="D129" s="129">
        <v>143200</v>
      </c>
      <c r="E129" s="129">
        <v>-55600</v>
      </c>
      <c r="F129" s="129">
        <f t="shared" si="25"/>
        <v>87600</v>
      </c>
    </row>
    <row r="130" spans="1:6" s="94" customFormat="1" ht="11.25" x14ac:dyDescent="0.2">
      <c r="A130" s="92"/>
      <c r="D130" s="133"/>
      <c r="E130" s="133"/>
      <c r="F130" s="133"/>
    </row>
    <row r="131" spans="1:6" s="94" customFormat="1" ht="11.25" x14ac:dyDescent="0.2">
      <c r="A131" s="92"/>
      <c r="D131" s="133"/>
      <c r="E131" s="133"/>
      <c r="F131" s="133"/>
    </row>
    <row r="132" spans="1:6" s="135" customFormat="1" ht="13.5" x14ac:dyDescent="0.25">
      <c r="A132" s="144" t="s">
        <v>18</v>
      </c>
      <c r="B132" s="134" t="s">
        <v>19</v>
      </c>
      <c r="C132" s="135" t="s">
        <v>303</v>
      </c>
      <c r="D132" s="136"/>
      <c r="E132" s="136"/>
      <c r="F132" s="136"/>
    </row>
    <row r="133" spans="1:6" s="135" customFormat="1" ht="13.5" x14ac:dyDescent="0.25">
      <c r="A133" s="217" t="s">
        <v>366</v>
      </c>
      <c r="B133" s="217"/>
      <c r="C133" s="135" t="s">
        <v>61</v>
      </c>
      <c r="D133" s="136">
        <f>SUM(D134:D134)</f>
        <v>12332326</v>
      </c>
      <c r="E133" s="136">
        <f t="shared" ref="E133:F133" si="26">SUM(E134:E134)</f>
        <v>0</v>
      </c>
      <c r="F133" s="136">
        <f t="shared" si="26"/>
        <v>12332326</v>
      </c>
    </row>
    <row r="134" spans="1:6" s="128" customFormat="1" x14ac:dyDescent="0.2">
      <c r="A134" s="144"/>
      <c r="C134" s="128" t="s">
        <v>363</v>
      </c>
      <c r="D134" s="129">
        <v>12332326</v>
      </c>
      <c r="E134" s="129">
        <v>0</v>
      </c>
      <c r="F134" s="129">
        <f t="shared" ref="F134" si="27">D134+E134</f>
        <v>12332326</v>
      </c>
    </row>
    <row r="135" spans="1:6" s="135" customFormat="1" ht="13.5" x14ac:dyDescent="0.25">
      <c r="A135" s="132"/>
      <c r="C135" s="135" t="s">
        <v>3</v>
      </c>
      <c r="D135" s="136">
        <f>D136+D141</f>
        <v>12332326</v>
      </c>
      <c r="E135" s="136">
        <f t="shared" ref="E135:F135" si="28">E136+E141</f>
        <v>0</v>
      </c>
      <c r="F135" s="136">
        <f t="shared" si="28"/>
        <v>12332326</v>
      </c>
    </row>
    <row r="136" spans="1:6" s="128" customFormat="1" x14ac:dyDescent="0.2">
      <c r="A136" s="144"/>
      <c r="C136" s="128" t="s">
        <v>2</v>
      </c>
      <c r="D136" s="129">
        <f>D137+D140</f>
        <v>12259526</v>
      </c>
      <c r="E136" s="129">
        <f t="shared" ref="E136:F136" si="29">E137+E140</f>
        <v>0</v>
      </c>
      <c r="F136" s="129">
        <f t="shared" si="29"/>
        <v>12259526</v>
      </c>
    </row>
    <row r="137" spans="1:6" s="128" customFormat="1" x14ac:dyDescent="0.2">
      <c r="A137" s="144"/>
      <c r="C137" s="128" t="s">
        <v>5</v>
      </c>
      <c r="D137" s="129">
        <v>12256441</v>
      </c>
      <c r="E137" s="129">
        <v>0</v>
      </c>
      <c r="F137" s="129">
        <f t="shared" ref="F137:F141" si="30">D137+E137</f>
        <v>12256441</v>
      </c>
    </row>
    <row r="138" spans="1:6" s="128" customFormat="1" x14ac:dyDescent="0.2">
      <c r="A138" s="144"/>
      <c r="C138" s="130" t="s">
        <v>114</v>
      </c>
      <c r="D138" s="129">
        <v>10245413</v>
      </c>
      <c r="E138" s="129">
        <v>0</v>
      </c>
      <c r="F138" s="129">
        <f t="shared" si="30"/>
        <v>10245413</v>
      </c>
    </row>
    <row r="139" spans="1:6" s="128" customFormat="1" x14ac:dyDescent="0.2">
      <c r="A139" s="144"/>
      <c r="C139" s="131" t="s">
        <v>117</v>
      </c>
      <c r="D139" s="129">
        <v>7806475</v>
      </c>
      <c r="E139" s="129">
        <v>0</v>
      </c>
      <c r="F139" s="129">
        <f t="shared" si="30"/>
        <v>7806475</v>
      </c>
    </row>
    <row r="140" spans="1:6" s="128" customFormat="1" ht="13.5" x14ac:dyDescent="0.25">
      <c r="A140" s="144"/>
      <c r="B140" s="132"/>
      <c r="C140" s="128" t="s">
        <v>86</v>
      </c>
      <c r="D140" s="129">
        <v>3085</v>
      </c>
      <c r="E140" s="129">
        <v>0</v>
      </c>
      <c r="F140" s="129">
        <f t="shared" si="30"/>
        <v>3085</v>
      </c>
    </row>
    <row r="141" spans="1:6" s="128" customFormat="1" x14ac:dyDescent="0.2">
      <c r="A141" s="144"/>
      <c r="C141" s="128" t="s">
        <v>82</v>
      </c>
      <c r="D141" s="129">
        <v>72800</v>
      </c>
      <c r="E141" s="129">
        <v>0</v>
      </c>
      <c r="F141" s="129">
        <f t="shared" si="30"/>
        <v>72800</v>
      </c>
    </row>
    <row r="142" spans="1:6" s="14" customFormat="1" ht="11.25" x14ac:dyDescent="0.2">
      <c r="A142" s="76"/>
      <c r="D142" s="15"/>
      <c r="E142" s="163"/>
      <c r="F142" s="163"/>
    </row>
    <row r="143" spans="1:6" s="164" customFormat="1" ht="11.25" x14ac:dyDescent="0.2">
      <c r="A143" s="160"/>
      <c r="D143" s="163"/>
      <c r="E143" s="163"/>
      <c r="F143" s="163"/>
    </row>
    <row r="144" spans="1:6" s="135" customFormat="1" ht="13.5" x14ac:dyDescent="0.25">
      <c r="A144" s="144" t="s">
        <v>18</v>
      </c>
      <c r="B144" s="134" t="s">
        <v>19</v>
      </c>
      <c r="C144" s="135" t="s">
        <v>429</v>
      </c>
      <c r="D144" s="136"/>
      <c r="E144" s="136"/>
      <c r="F144" s="136"/>
    </row>
    <row r="145" spans="1:6" s="135" customFormat="1" ht="13.5" x14ac:dyDescent="0.25">
      <c r="A145" s="218" t="s">
        <v>366</v>
      </c>
      <c r="B145" s="218"/>
      <c r="C145" s="135" t="s">
        <v>61</v>
      </c>
      <c r="D145" s="136">
        <f>SUM(D146:D146)</f>
        <v>3521620</v>
      </c>
      <c r="E145" s="136">
        <f t="shared" ref="E145:F145" si="31">SUM(E146:E146)</f>
        <v>39088</v>
      </c>
      <c r="F145" s="136">
        <f t="shared" si="31"/>
        <v>3560708</v>
      </c>
    </row>
    <row r="146" spans="1:6" s="128" customFormat="1" x14ac:dyDescent="0.2">
      <c r="A146" s="144"/>
      <c r="C146" s="128" t="s">
        <v>363</v>
      </c>
      <c r="D146" s="129">
        <v>3521620</v>
      </c>
      <c r="E146" s="129">
        <v>39088</v>
      </c>
      <c r="F146" s="129">
        <f t="shared" ref="F146" si="32">D146+E146</f>
        <v>3560708</v>
      </c>
    </row>
    <row r="147" spans="1:6" s="135" customFormat="1" ht="13.5" x14ac:dyDescent="0.25">
      <c r="A147" s="132"/>
      <c r="C147" s="135" t="s">
        <v>3</v>
      </c>
      <c r="D147" s="136">
        <f>D148</f>
        <v>3521620</v>
      </c>
      <c r="E147" s="136">
        <f t="shared" ref="E147:F148" si="33">E148</f>
        <v>39088</v>
      </c>
      <c r="F147" s="136">
        <f t="shared" si="33"/>
        <v>3560708</v>
      </c>
    </row>
    <row r="148" spans="1:6" s="128" customFormat="1" x14ac:dyDescent="0.2">
      <c r="A148" s="144"/>
      <c r="C148" s="128" t="s">
        <v>2</v>
      </c>
      <c r="D148" s="129">
        <f>D149</f>
        <v>3521620</v>
      </c>
      <c r="E148" s="129">
        <f t="shared" si="33"/>
        <v>39088</v>
      </c>
      <c r="F148" s="129">
        <f t="shared" si="33"/>
        <v>3560708</v>
      </c>
    </row>
    <row r="149" spans="1:6" s="128" customFormat="1" x14ac:dyDescent="0.2">
      <c r="A149" s="144"/>
      <c r="C149" s="128" t="s">
        <v>5</v>
      </c>
      <c r="D149" s="129">
        <v>3521620</v>
      </c>
      <c r="E149" s="129">
        <v>39088</v>
      </c>
      <c r="F149" s="129">
        <f t="shared" ref="F149:F151" si="34">D149+E149</f>
        <v>3560708</v>
      </c>
    </row>
    <row r="150" spans="1:6" s="128" customFormat="1" x14ac:dyDescent="0.2">
      <c r="A150" s="144"/>
      <c r="C150" s="130" t="s">
        <v>114</v>
      </c>
      <c r="D150" s="129">
        <v>3496590</v>
      </c>
      <c r="E150" s="129">
        <v>37788</v>
      </c>
      <c r="F150" s="129">
        <f t="shared" si="34"/>
        <v>3534378</v>
      </c>
    </row>
    <row r="151" spans="1:6" s="128" customFormat="1" x14ac:dyDescent="0.2">
      <c r="A151" s="144"/>
      <c r="C151" s="131" t="s">
        <v>117</v>
      </c>
      <c r="D151" s="129">
        <v>2706186</v>
      </c>
      <c r="E151" s="129">
        <v>23819</v>
      </c>
      <c r="F151" s="129">
        <f t="shared" si="34"/>
        <v>2730005</v>
      </c>
    </row>
    <row r="152" spans="1:6" s="52" customFormat="1" ht="11.25" x14ac:dyDescent="0.2">
      <c r="A152" s="76"/>
      <c r="D152" s="53"/>
      <c r="E152" s="163"/>
      <c r="F152" s="163"/>
    </row>
    <row r="153" spans="1:6" s="52" customFormat="1" ht="11.25" x14ac:dyDescent="0.2">
      <c r="A153" s="76"/>
      <c r="D153" s="53"/>
      <c r="E153" s="163"/>
      <c r="F153" s="163"/>
    </row>
    <row r="154" spans="1:6" s="164" customFormat="1" ht="11.25" x14ac:dyDescent="0.2">
      <c r="A154" s="160"/>
      <c r="D154" s="163"/>
      <c r="E154" s="163"/>
      <c r="F154" s="163"/>
    </row>
    <row r="155" spans="1:6" s="164" customFormat="1" ht="11.25" x14ac:dyDescent="0.2">
      <c r="A155" s="160"/>
      <c r="D155" s="163"/>
      <c r="E155" s="163"/>
      <c r="F155" s="163"/>
    </row>
    <row r="156" spans="1:6" s="164" customFormat="1" ht="11.25" x14ac:dyDescent="0.2">
      <c r="A156" s="160"/>
      <c r="D156" s="163"/>
      <c r="E156" s="163"/>
      <c r="F156" s="163"/>
    </row>
    <row r="157" spans="1:6" s="164" customFormat="1" ht="11.25" x14ac:dyDescent="0.2">
      <c r="A157" s="160"/>
      <c r="D157" s="163"/>
      <c r="E157" s="163"/>
      <c r="F157" s="163"/>
    </row>
    <row r="158" spans="1:6" s="164" customFormat="1" ht="11.25" x14ac:dyDescent="0.2">
      <c r="A158" s="160"/>
      <c r="D158" s="163"/>
      <c r="E158" s="163"/>
      <c r="F158" s="163"/>
    </row>
    <row r="159" spans="1:6" s="52" customFormat="1" ht="11.25" x14ac:dyDescent="0.2">
      <c r="A159" s="76"/>
      <c r="D159" s="53"/>
      <c r="E159" s="163"/>
      <c r="F159" s="163"/>
    </row>
    <row r="160" spans="1:6" s="45" customFormat="1" ht="15.75" x14ac:dyDescent="0.25">
      <c r="A160" s="69" t="s">
        <v>131</v>
      </c>
      <c r="B160" s="1" t="s">
        <v>104</v>
      </c>
      <c r="C160" s="2" t="s">
        <v>132</v>
      </c>
      <c r="D160" s="44"/>
      <c r="E160" s="44"/>
      <c r="F160" s="44"/>
    </row>
    <row r="161" spans="1:6" s="52" customFormat="1" ht="15" x14ac:dyDescent="0.25">
      <c r="A161" s="210" t="s">
        <v>389</v>
      </c>
      <c r="B161" s="210"/>
      <c r="C161" s="165"/>
      <c r="D161" s="53"/>
      <c r="E161" s="163"/>
      <c r="F161" s="163"/>
    </row>
    <row r="162" spans="1:6" s="58" customFormat="1" ht="14.25" x14ac:dyDescent="0.2">
      <c r="C162" s="58" t="s">
        <v>61</v>
      </c>
      <c r="D162" s="36">
        <f>D163</f>
        <v>531144</v>
      </c>
      <c r="E162" s="36">
        <f t="shared" ref="E162:F162" si="35">E163</f>
        <v>0</v>
      </c>
      <c r="F162" s="36">
        <f t="shared" si="35"/>
        <v>531144</v>
      </c>
    </row>
    <row r="163" spans="1:6" x14ac:dyDescent="0.2">
      <c r="A163" s="79"/>
      <c r="B163" s="57"/>
      <c r="C163" s="8" t="s">
        <v>363</v>
      </c>
      <c r="D163" s="9">
        <v>531144</v>
      </c>
      <c r="E163" s="44">
        <v>0</v>
      </c>
      <c r="F163" s="44">
        <f>D163+E163</f>
        <v>531144</v>
      </c>
    </row>
    <row r="164" spans="1:6" s="58" customFormat="1" ht="14.25" x14ac:dyDescent="0.2">
      <c r="A164" s="62"/>
      <c r="B164" s="59"/>
      <c r="C164" s="58" t="s">
        <v>3</v>
      </c>
      <c r="D164" s="36">
        <f>D165</f>
        <v>531144</v>
      </c>
      <c r="E164" s="36">
        <f t="shared" ref="E164:F165" si="36">E165</f>
        <v>0</v>
      </c>
      <c r="F164" s="36">
        <f t="shared" si="36"/>
        <v>531144</v>
      </c>
    </row>
    <row r="165" spans="1:6" s="10" customFormat="1" ht="15" x14ac:dyDescent="0.25">
      <c r="A165" s="25"/>
      <c r="B165" s="25"/>
      <c r="C165" s="10" t="s">
        <v>2</v>
      </c>
      <c r="D165" s="12">
        <f>D166</f>
        <v>531144</v>
      </c>
      <c r="E165" s="152">
        <f t="shared" si="36"/>
        <v>0</v>
      </c>
      <c r="F165" s="152">
        <f t="shared" si="36"/>
        <v>531144</v>
      </c>
    </row>
    <row r="166" spans="1:6" x14ac:dyDescent="0.2">
      <c r="A166" s="79"/>
      <c r="B166" s="57"/>
      <c r="C166" s="8" t="s">
        <v>5</v>
      </c>
      <c r="D166" s="9">
        <f>SUM(D167:D170)</f>
        <v>531144</v>
      </c>
      <c r="E166" s="44">
        <f t="shared" ref="E166:F166" si="37">SUM(E167:E170)</f>
        <v>0</v>
      </c>
      <c r="F166" s="44">
        <f t="shared" si="37"/>
        <v>531144</v>
      </c>
    </row>
    <row r="167" spans="1:6" x14ac:dyDescent="0.2">
      <c r="A167" s="79"/>
      <c r="B167" s="57"/>
      <c r="C167" s="60" t="s">
        <v>185</v>
      </c>
      <c r="D167" s="47">
        <v>20000</v>
      </c>
      <c r="E167" s="155">
        <v>0</v>
      </c>
      <c r="F167" s="187">
        <f t="shared" ref="F167:F170" si="38">D167+E167</f>
        <v>20000</v>
      </c>
    </row>
    <row r="168" spans="1:6" x14ac:dyDescent="0.2">
      <c r="A168" s="79"/>
      <c r="B168" s="57"/>
      <c r="C168" s="60" t="s">
        <v>193</v>
      </c>
      <c r="D168" s="47">
        <v>71144</v>
      </c>
      <c r="E168" s="155">
        <v>0</v>
      </c>
      <c r="F168" s="187">
        <f t="shared" si="38"/>
        <v>71144</v>
      </c>
    </row>
    <row r="169" spans="1:6" x14ac:dyDescent="0.2">
      <c r="A169" s="79"/>
      <c r="B169" s="57"/>
      <c r="C169" s="118" t="s">
        <v>210</v>
      </c>
      <c r="D169" s="47">
        <v>40000</v>
      </c>
      <c r="E169" s="155">
        <v>0</v>
      </c>
      <c r="F169" s="187">
        <f t="shared" si="38"/>
        <v>40000</v>
      </c>
    </row>
    <row r="170" spans="1:6" x14ac:dyDescent="0.2">
      <c r="A170" s="79"/>
      <c r="B170" s="57"/>
      <c r="C170" s="60" t="s">
        <v>269</v>
      </c>
      <c r="D170" s="47">
        <v>400000</v>
      </c>
      <c r="E170" s="155">
        <v>0</v>
      </c>
      <c r="F170" s="187">
        <f t="shared" si="38"/>
        <v>400000</v>
      </c>
    </row>
    <row r="171" spans="1:6" s="14" customFormat="1" ht="11.25" x14ac:dyDescent="0.2">
      <c r="A171" s="76"/>
      <c r="D171" s="15"/>
      <c r="E171" s="163"/>
      <c r="F171" s="163"/>
    </row>
    <row r="172" spans="1:6" s="45" customFormat="1" ht="15.75" x14ac:dyDescent="0.25">
      <c r="A172" s="69" t="s">
        <v>134</v>
      </c>
      <c r="B172" s="175"/>
      <c r="C172" s="2" t="s">
        <v>217</v>
      </c>
      <c r="D172" s="3"/>
      <c r="E172" s="78"/>
      <c r="F172" s="78"/>
    </row>
    <row r="173" spans="1:6" s="52" customFormat="1" ht="15" x14ac:dyDescent="0.25">
      <c r="A173" s="212" t="s">
        <v>390</v>
      </c>
      <c r="B173" s="212"/>
      <c r="C173" s="165"/>
      <c r="D173" s="159"/>
      <c r="E173" s="167"/>
      <c r="F173" s="167"/>
    </row>
    <row r="174" spans="1:6" s="45" customFormat="1" ht="14.25" x14ac:dyDescent="0.2">
      <c r="C174" s="4" t="s">
        <v>61</v>
      </c>
      <c r="D174" s="6">
        <f>SUM(D175:D175)</f>
        <v>4889461</v>
      </c>
      <c r="E174" s="36">
        <f t="shared" ref="E174:F174" si="39">SUM(E175:E175)</f>
        <v>0</v>
      </c>
      <c r="F174" s="36">
        <f t="shared" si="39"/>
        <v>4889461</v>
      </c>
    </row>
    <row r="175" spans="1:6" s="45" customFormat="1" x14ac:dyDescent="0.2">
      <c r="A175" s="79"/>
      <c r="B175" s="8"/>
      <c r="C175" s="45" t="s">
        <v>363</v>
      </c>
      <c r="D175" s="9">
        <v>4889461</v>
      </c>
      <c r="E175" s="44">
        <v>0</v>
      </c>
      <c r="F175" s="44">
        <f>D175+E175</f>
        <v>4889461</v>
      </c>
    </row>
    <row r="176" spans="1:6" s="45" customFormat="1" ht="14.25" x14ac:dyDescent="0.2">
      <c r="A176" s="62"/>
      <c r="B176" s="4"/>
      <c r="C176" s="4" t="s">
        <v>3</v>
      </c>
      <c r="D176" s="6">
        <f>D177+D182</f>
        <v>4889461</v>
      </c>
      <c r="E176" s="36">
        <f t="shared" ref="E176:F176" si="40">E177+E182</f>
        <v>0</v>
      </c>
      <c r="F176" s="36">
        <f t="shared" si="40"/>
        <v>4889461</v>
      </c>
    </row>
    <row r="177" spans="1:6" s="45" customFormat="1" ht="15" x14ac:dyDescent="0.25">
      <c r="A177" s="25"/>
      <c r="B177" s="16"/>
      <c r="C177" s="16" t="s">
        <v>2</v>
      </c>
      <c r="D177" s="35">
        <f>D178+D181</f>
        <v>1479811</v>
      </c>
      <c r="E177" s="152">
        <f t="shared" ref="E177:F177" si="41">E178+E181</f>
        <v>-38385</v>
      </c>
      <c r="F177" s="152">
        <f t="shared" si="41"/>
        <v>1441426</v>
      </c>
    </row>
    <row r="178" spans="1:6" s="45" customFormat="1" x14ac:dyDescent="0.2">
      <c r="A178" s="79"/>
      <c r="B178" s="8"/>
      <c r="C178" s="8" t="s">
        <v>5</v>
      </c>
      <c r="D178" s="102">
        <v>1479811</v>
      </c>
      <c r="E178" s="102">
        <v>-58385</v>
      </c>
      <c r="F178" s="44">
        <f t="shared" ref="F178:F182" si="42">D178+E178</f>
        <v>1421426</v>
      </c>
    </row>
    <row r="179" spans="1:6" s="45" customFormat="1" x14ac:dyDescent="0.2">
      <c r="A179" s="79"/>
      <c r="B179" s="8"/>
      <c r="C179" s="50" t="s">
        <v>114</v>
      </c>
      <c r="D179" s="9">
        <v>14126</v>
      </c>
      <c r="E179" s="44">
        <v>0</v>
      </c>
      <c r="F179" s="44">
        <f t="shared" si="42"/>
        <v>14126</v>
      </c>
    </row>
    <row r="180" spans="1:6" s="45" customFormat="1" x14ac:dyDescent="0.2">
      <c r="A180" s="79"/>
      <c r="B180" s="8"/>
      <c r="C180" s="113" t="s">
        <v>117</v>
      </c>
      <c r="D180" s="102">
        <v>11383</v>
      </c>
      <c r="E180" s="102">
        <v>0</v>
      </c>
      <c r="F180" s="102">
        <f t="shared" si="42"/>
        <v>11383</v>
      </c>
    </row>
    <row r="181" spans="1:6" s="45" customFormat="1" x14ac:dyDescent="0.2">
      <c r="B181" s="66"/>
      <c r="C181" s="122" t="s">
        <v>86</v>
      </c>
      <c r="D181" s="102">
        <v>0</v>
      </c>
      <c r="E181" s="102">
        <v>20000</v>
      </c>
      <c r="F181" s="102">
        <f t="shared" si="42"/>
        <v>20000</v>
      </c>
    </row>
    <row r="182" spans="1:6" s="45" customFormat="1" ht="15" x14ac:dyDescent="0.25">
      <c r="A182" s="25"/>
      <c r="B182" s="16"/>
      <c r="C182" s="16" t="s">
        <v>82</v>
      </c>
      <c r="D182" s="35">
        <v>3409650</v>
      </c>
      <c r="E182" s="152">
        <v>38385</v>
      </c>
      <c r="F182" s="152">
        <f t="shared" si="42"/>
        <v>3448035</v>
      </c>
    </row>
    <row r="183" spans="1:6" s="14" customFormat="1" ht="11.25" x14ac:dyDescent="0.2">
      <c r="A183" s="76"/>
      <c r="D183" s="15"/>
      <c r="E183" s="163"/>
      <c r="F183" s="163"/>
    </row>
    <row r="184" spans="1:6" ht="15.75" x14ac:dyDescent="0.25">
      <c r="A184" s="69" t="s">
        <v>63</v>
      </c>
      <c r="B184" s="1" t="s">
        <v>103</v>
      </c>
      <c r="C184" s="2" t="s">
        <v>218</v>
      </c>
      <c r="D184" s="3"/>
      <c r="E184" s="78"/>
      <c r="F184" s="78"/>
    </row>
    <row r="185" spans="1:6" s="52" customFormat="1" ht="15" x14ac:dyDescent="0.25">
      <c r="A185" s="210" t="s">
        <v>379</v>
      </c>
      <c r="B185" s="210"/>
      <c r="C185" s="165"/>
      <c r="D185" s="159"/>
      <c r="E185" s="167"/>
      <c r="F185" s="167"/>
    </row>
    <row r="186" spans="1:6" ht="14.25" x14ac:dyDescent="0.2">
      <c r="C186" s="4" t="s">
        <v>61</v>
      </c>
      <c r="D186" s="6">
        <f>D187+D190</f>
        <v>154889021</v>
      </c>
      <c r="E186" s="36">
        <f t="shared" ref="E186:F186" si="43">E187+E190</f>
        <v>2121073</v>
      </c>
      <c r="F186" s="36">
        <f t="shared" si="43"/>
        <v>157010094</v>
      </c>
    </row>
    <row r="187" spans="1:6" x14ac:dyDescent="0.2">
      <c r="A187" s="79"/>
      <c r="B187" s="57"/>
      <c r="C187" s="45" t="s">
        <v>439</v>
      </c>
      <c r="D187" s="9">
        <f>D188+D189</f>
        <v>140936901</v>
      </c>
      <c r="E187" s="44">
        <f t="shared" ref="E187:F187" si="44">E188+E189</f>
        <v>2121073</v>
      </c>
      <c r="F187" s="44">
        <f t="shared" si="44"/>
        <v>143057974</v>
      </c>
    </row>
    <row r="188" spans="1:6" s="48" customFormat="1" ht="12" x14ac:dyDescent="0.2">
      <c r="A188" s="81"/>
      <c r="B188" s="64"/>
      <c r="C188" s="65" t="s">
        <v>441</v>
      </c>
      <c r="D188" s="103">
        <v>140127597</v>
      </c>
      <c r="E188" s="103">
        <v>2121073</v>
      </c>
      <c r="F188" s="103">
        <f>D188+E188</f>
        <v>142248670</v>
      </c>
    </row>
    <row r="189" spans="1:6" s="63" customFormat="1" ht="12" x14ac:dyDescent="0.2">
      <c r="A189" s="81"/>
      <c r="B189" s="64"/>
      <c r="C189" s="65" t="s">
        <v>440</v>
      </c>
      <c r="D189" s="103">
        <v>809304</v>
      </c>
      <c r="E189" s="103">
        <v>0</v>
      </c>
      <c r="F189" s="103">
        <f>D189+E189</f>
        <v>809304</v>
      </c>
    </row>
    <row r="190" spans="1:6" s="45" customFormat="1" x14ac:dyDescent="0.2">
      <c r="A190" s="79"/>
      <c r="B190" s="66"/>
      <c r="C190" s="45" t="s">
        <v>169</v>
      </c>
      <c r="D190" s="44">
        <v>13952120</v>
      </c>
      <c r="E190" s="44">
        <v>0</v>
      </c>
      <c r="F190" s="44">
        <f>D190+E190</f>
        <v>13952120</v>
      </c>
    </row>
    <row r="191" spans="1:6" ht="14.25" x14ac:dyDescent="0.2">
      <c r="A191" s="62"/>
      <c r="B191" s="62"/>
      <c r="C191" s="4" t="s">
        <v>3</v>
      </c>
      <c r="D191" s="6">
        <f>D192</f>
        <v>154889021</v>
      </c>
      <c r="E191" s="36">
        <f t="shared" ref="E191:F192" si="45">E192</f>
        <v>2121073</v>
      </c>
      <c r="F191" s="36">
        <f t="shared" si="45"/>
        <v>157010094</v>
      </c>
    </row>
    <row r="192" spans="1:6" s="16" customFormat="1" ht="15" x14ac:dyDescent="0.25">
      <c r="A192" s="25"/>
      <c r="B192" s="62"/>
      <c r="C192" s="16" t="s">
        <v>2</v>
      </c>
      <c r="D192" s="35">
        <f>D193</f>
        <v>154889021</v>
      </c>
      <c r="E192" s="152">
        <f t="shared" si="45"/>
        <v>2121073</v>
      </c>
      <c r="F192" s="152">
        <f t="shared" si="45"/>
        <v>157010094</v>
      </c>
    </row>
    <row r="193" spans="1:6" x14ac:dyDescent="0.2">
      <c r="A193" s="79"/>
      <c r="B193" s="57"/>
      <c r="C193" s="8" t="s">
        <v>262</v>
      </c>
      <c r="D193" s="9">
        <v>154889021</v>
      </c>
      <c r="E193" s="44">
        <v>2121073</v>
      </c>
      <c r="F193" s="44">
        <f>D193+E193</f>
        <v>157010094</v>
      </c>
    </row>
    <row r="194" spans="1:6" s="14" customFormat="1" ht="11.25" x14ac:dyDescent="0.2">
      <c r="A194" s="76"/>
      <c r="D194" s="15"/>
      <c r="E194" s="163"/>
      <c r="F194" s="163"/>
    </row>
    <row r="195" spans="1:6" ht="15.75" x14ac:dyDescent="0.25">
      <c r="A195" s="69" t="s">
        <v>20</v>
      </c>
      <c r="B195" s="1" t="s">
        <v>88</v>
      </c>
      <c r="C195" s="2" t="s">
        <v>200</v>
      </c>
      <c r="D195" s="3"/>
      <c r="E195" s="78"/>
      <c r="F195" s="78"/>
    </row>
    <row r="196" spans="1:6" s="52" customFormat="1" ht="15" x14ac:dyDescent="0.25">
      <c r="A196" s="210" t="s">
        <v>391</v>
      </c>
      <c r="B196" s="210"/>
      <c r="C196" s="165"/>
      <c r="D196" s="159"/>
      <c r="E196" s="167"/>
      <c r="F196" s="167"/>
    </row>
    <row r="197" spans="1:6" ht="14.25" x14ac:dyDescent="0.2">
      <c r="C197" s="4" t="s">
        <v>61</v>
      </c>
      <c r="D197" s="6">
        <f>D198</f>
        <v>1463344</v>
      </c>
      <c r="E197" s="36">
        <f t="shared" ref="E197:F197" si="46">E198</f>
        <v>335065</v>
      </c>
      <c r="F197" s="36">
        <f t="shared" si="46"/>
        <v>1798409</v>
      </c>
    </row>
    <row r="198" spans="1:6" x14ac:dyDescent="0.2">
      <c r="A198" s="79"/>
      <c r="C198" s="45" t="s">
        <v>363</v>
      </c>
      <c r="D198" s="9">
        <v>1463344</v>
      </c>
      <c r="E198" s="44">
        <v>335065</v>
      </c>
      <c r="F198" s="44">
        <f>D198+E198</f>
        <v>1798409</v>
      </c>
    </row>
    <row r="199" spans="1:6" ht="14.25" x14ac:dyDescent="0.2">
      <c r="A199" s="62"/>
      <c r="B199" s="4"/>
      <c r="C199" s="4" t="s">
        <v>3</v>
      </c>
      <c r="D199" s="6">
        <f>D200</f>
        <v>1463344</v>
      </c>
      <c r="E199" s="36">
        <f t="shared" ref="E199:F200" si="47">E200</f>
        <v>335065</v>
      </c>
      <c r="F199" s="36">
        <f t="shared" si="47"/>
        <v>1798409</v>
      </c>
    </row>
    <row r="200" spans="1:6" s="16" customFormat="1" ht="15" x14ac:dyDescent="0.25">
      <c r="A200" s="25"/>
      <c r="C200" s="16" t="s">
        <v>2</v>
      </c>
      <c r="D200" s="35">
        <f>D201</f>
        <v>1463344</v>
      </c>
      <c r="E200" s="152">
        <f t="shared" si="47"/>
        <v>335065</v>
      </c>
      <c r="F200" s="152">
        <f t="shared" si="47"/>
        <v>1798409</v>
      </c>
    </row>
    <row r="201" spans="1:6" x14ac:dyDescent="0.2">
      <c r="A201" s="79"/>
      <c r="C201" s="8" t="s">
        <v>83</v>
      </c>
      <c r="D201" s="9">
        <v>1463344</v>
      </c>
      <c r="E201" s="44">
        <v>335065</v>
      </c>
      <c r="F201" s="44">
        <f>D201+E201</f>
        <v>1798409</v>
      </c>
    </row>
    <row r="202" spans="1:6" s="52" customFormat="1" ht="11.25" x14ac:dyDescent="0.2">
      <c r="A202" s="76"/>
      <c r="D202" s="53"/>
      <c r="E202" s="163"/>
      <c r="F202" s="163"/>
    </row>
    <row r="203" spans="1:6" s="45" customFormat="1" ht="15.75" x14ac:dyDescent="0.25">
      <c r="A203" s="69" t="s">
        <v>136</v>
      </c>
      <c r="B203" s="1" t="s">
        <v>91</v>
      </c>
      <c r="C203" s="2" t="s">
        <v>125</v>
      </c>
      <c r="D203" s="3"/>
      <c r="E203" s="78"/>
      <c r="F203" s="78"/>
    </row>
    <row r="204" spans="1:6" s="52" customFormat="1" ht="15" x14ac:dyDescent="0.25">
      <c r="A204" s="210" t="s">
        <v>392</v>
      </c>
      <c r="B204" s="210"/>
      <c r="C204" s="165"/>
      <c r="D204" s="159"/>
      <c r="E204" s="167"/>
      <c r="F204" s="167"/>
    </row>
    <row r="205" spans="1:6" s="45" customFormat="1" ht="14.25" x14ac:dyDescent="0.2">
      <c r="C205" s="4" t="s">
        <v>61</v>
      </c>
      <c r="D205" s="156">
        <f>SUM(D206:D206)</f>
        <v>1152604</v>
      </c>
      <c r="E205" s="156">
        <f t="shared" ref="E205:F205" si="48">SUM(E206:E206)</f>
        <v>0</v>
      </c>
      <c r="F205" s="156">
        <f t="shared" si="48"/>
        <v>1152604</v>
      </c>
    </row>
    <row r="206" spans="1:6" s="45" customFormat="1" x14ac:dyDescent="0.2">
      <c r="A206" s="79"/>
      <c r="B206" s="8"/>
      <c r="C206" s="45" t="s">
        <v>363</v>
      </c>
      <c r="D206" s="102">
        <v>1152604</v>
      </c>
      <c r="E206" s="102">
        <v>0</v>
      </c>
      <c r="F206" s="44">
        <f>D206+E206</f>
        <v>1152604</v>
      </c>
    </row>
    <row r="207" spans="1:6" s="45" customFormat="1" ht="14.25" x14ac:dyDescent="0.2">
      <c r="A207" s="62"/>
      <c r="B207" s="4"/>
      <c r="C207" s="4" t="s">
        <v>3</v>
      </c>
      <c r="D207" s="156">
        <f>D208+D212</f>
        <v>1152604</v>
      </c>
      <c r="E207" s="156">
        <f t="shared" ref="E207:F207" si="49">E208+E212</f>
        <v>0</v>
      </c>
      <c r="F207" s="156">
        <f t="shared" si="49"/>
        <v>1152604</v>
      </c>
    </row>
    <row r="208" spans="1:6" s="45" customFormat="1" ht="15" x14ac:dyDescent="0.25">
      <c r="A208" s="25"/>
      <c r="B208" s="16"/>
      <c r="C208" s="16" t="s">
        <v>2</v>
      </c>
      <c r="D208" s="107">
        <f>D209</f>
        <v>719967</v>
      </c>
      <c r="E208" s="107">
        <f t="shared" ref="E208:F208" si="50">E209</f>
        <v>0</v>
      </c>
      <c r="F208" s="107">
        <f t="shared" si="50"/>
        <v>719967</v>
      </c>
    </row>
    <row r="209" spans="1:6" s="45" customFormat="1" x14ac:dyDescent="0.2">
      <c r="A209" s="79"/>
      <c r="B209" s="8"/>
      <c r="C209" s="8" t="s">
        <v>5</v>
      </c>
      <c r="D209" s="102">
        <v>719967</v>
      </c>
      <c r="E209" s="102">
        <v>0</v>
      </c>
      <c r="F209" s="44">
        <f t="shared" ref="F209:F212" si="51">D209+E209</f>
        <v>719967</v>
      </c>
    </row>
    <row r="210" spans="1:6" s="45" customFormat="1" x14ac:dyDescent="0.2">
      <c r="A210" s="79"/>
      <c r="B210" s="8"/>
      <c r="C210" s="50" t="s">
        <v>114</v>
      </c>
      <c r="D210" s="102">
        <v>39000</v>
      </c>
      <c r="E210" s="102">
        <v>0</v>
      </c>
      <c r="F210" s="44">
        <f t="shared" si="51"/>
        <v>39000</v>
      </c>
    </row>
    <row r="211" spans="1:6" s="45" customFormat="1" x14ac:dyDescent="0.2">
      <c r="A211" s="79"/>
      <c r="B211" s="8"/>
      <c r="C211" s="56" t="s">
        <v>117</v>
      </c>
      <c r="D211" s="102">
        <v>31282</v>
      </c>
      <c r="E211" s="102">
        <v>0</v>
      </c>
      <c r="F211" s="44">
        <f t="shared" si="51"/>
        <v>31282</v>
      </c>
    </row>
    <row r="212" spans="1:6" s="45" customFormat="1" ht="15" x14ac:dyDescent="0.25">
      <c r="A212" s="25"/>
      <c r="B212" s="16"/>
      <c r="C212" s="16" t="s">
        <v>82</v>
      </c>
      <c r="D212" s="107">
        <v>432637</v>
      </c>
      <c r="E212" s="107">
        <v>0</v>
      </c>
      <c r="F212" s="152">
        <f t="shared" si="51"/>
        <v>432637</v>
      </c>
    </row>
    <row r="213" spans="1:6" s="52" customFormat="1" ht="11.25" x14ac:dyDescent="0.2">
      <c r="A213" s="76"/>
      <c r="D213" s="111"/>
      <c r="E213" s="162"/>
      <c r="F213" s="162"/>
    </row>
    <row r="214" spans="1:6" s="45" customFormat="1" ht="15.75" x14ac:dyDescent="0.25">
      <c r="A214" s="69" t="s">
        <v>425</v>
      </c>
      <c r="B214" s="90" t="s">
        <v>88</v>
      </c>
      <c r="C214" s="74" t="s">
        <v>442</v>
      </c>
      <c r="D214" s="157"/>
      <c r="E214" s="157"/>
      <c r="F214" s="157"/>
    </row>
    <row r="215" spans="1:6" s="45" customFormat="1" ht="15.75" x14ac:dyDescent="0.25">
      <c r="A215" s="211" t="s">
        <v>411</v>
      </c>
      <c r="B215" s="211"/>
      <c r="C215" s="74" t="s">
        <v>426</v>
      </c>
      <c r="D215" s="157"/>
      <c r="E215" s="157"/>
      <c r="F215" s="157"/>
    </row>
    <row r="216" spans="1:6" s="52" customFormat="1" ht="11.25" x14ac:dyDescent="0.2">
      <c r="A216" s="92"/>
      <c r="B216" s="92"/>
      <c r="C216" s="165"/>
      <c r="D216" s="172"/>
      <c r="E216" s="172"/>
      <c r="F216" s="172"/>
    </row>
    <row r="217" spans="1:6" s="45" customFormat="1" ht="14.25" x14ac:dyDescent="0.2">
      <c r="C217" s="58" t="s">
        <v>61</v>
      </c>
      <c r="D217" s="36">
        <f>D218</f>
        <v>740000</v>
      </c>
      <c r="E217" s="36">
        <f t="shared" ref="E217:F217" si="52">E218</f>
        <v>1000000</v>
      </c>
      <c r="F217" s="36">
        <f t="shared" si="52"/>
        <v>1740000</v>
      </c>
    </row>
    <row r="218" spans="1:6" s="45" customFormat="1" x14ac:dyDescent="0.2">
      <c r="A218" s="79"/>
      <c r="C218" s="45" t="s">
        <v>363</v>
      </c>
      <c r="D218" s="44">
        <v>740000</v>
      </c>
      <c r="E218" s="44">
        <v>1000000</v>
      </c>
      <c r="F218" s="44">
        <f>D218+E218</f>
        <v>1740000</v>
      </c>
    </row>
    <row r="219" spans="1:6" s="45" customFormat="1" ht="14.25" x14ac:dyDescent="0.2">
      <c r="A219" s="62"/>
      <c r="B219" s="58"/>
      <c r="C219" s="58" t="s">
        <v>3</v>
      </c>
      <c r="D219" s="36">
        <f>D220</f>
        <v>740000</v>
      </c>
      <c r="E219" s="36">
        <f t="shared" ref="E219:F220" si="53">E220</f>
        <v>1000000</v>
      </c>
      <c r="F219" s="36">
        <f t="shared" si="53"/>
        <v>1740000</v>
      </c>
    </row>
    <row r="220" spans="1:6" s="45" customFormat="1" ht="15" x14ac:dyDescent="0.25">
      <c r="A220" s="25"/>
      <c r="B220" s="16"/>
      <c r="C220" s="16" t="s">
        <v>2</v>
      </c>
      <c r="D220" s="35">
        <f>D221</f>
        <v>740000</v>
      </c>
      <c r="E220" s="152">
        <f t="shared" si="53"/>
        <v>1000000</v>
      </c>
      <c r="F220" s="152">
        <f t="shared" si="53"/>
        <v>1740000</v>
      </c>
    </row>
    <row r="221" spans="1:6" s="45" customFormat="1" x14ac:dyDescent="0.2">
      <c r="A221" s="79"/>
      <c r="C221" s="45" t="s">
        <v>83</v>
      </c>
      <c r="D221" s="44">
        <v>740000</v>
      </c>
      <c r="E221" s="44">
        <v>1000000</v>
      </c>
      <c r="F221" s="44">
        <f>D221+E221</f>
        <v>1740000</v>
      </c>
    </row>
    <row r="222" spans="1:6" s="52" customFormat="1" ht="11.25" x14ac:dyDescent="0.2">
      <c r="A222" s="76"/>
      <c r="D222" s="111"/>
      <c r="E222" s="162"/>
      <c r="F222" s="162"/>
    </row>
    <row r="223" spans="1:6" s="45" customFormat="1" ht="15.75" x14ac:dyDescent="0.25">
      <c r="A223" s="69" t="s">
        <v>228</v>
      </c>
      <c r="B223" s="1" t="s">
        <v>88</v>
      </c>
      <c r="C223" s="2" t="s">
        <v>150</v>
      </c>
      <c r="D223" s="157"/>
      <c r="E223" s="157"/>
      <c r="F223" s="157"/>
    </row>
    <row r="224" spans="1:6" s="52" customFormat="1" ht="15" x14ac:dyDescent="0.25">
      <c r="A224" s="210" t="s">
        <v>394</v>
      </c>
      <c r="B224" s="210"/>
      <c r="C224" s="165"/>
      <c r="D224" s="172"/>
      <c r="E224" s="172"/>
      <c r="F224" s="172"/>
    </row>
    <row r="225" spans="1:6" s="45" customFormat="1" ht="14.25" x14ac:dyDescent="0.2">
      <c r="C225" s="4" t="s">
        <v>61</v>
      </c>
      <c r="D225" s="36">
        <f>D226</f>
        <v>541690</v>
      </c>
      <c r="E225" s="36">
        <f t="shared" ref="E225:F225" si="54">E226</f>
        <v>0</v>
      </c>
      <c r="F225" s="36">
        <f t="shared" si="54"/>
        <v>541690</v>
      </c>
    </row>
    <row r="226" spans="1:6" s="45" customFormat="1" x14ac:dyDescent="0.2">
      <c r="A226" s="79"/>
      <c r="B226" s="8"/>
      <c r="C226" s="45" t="s">
        <v>363</v>
      </c>
      <c r="D226" s="44">
        <v>541690</v>
      </c>
      <c r="E226" s="44">
        <v>0</v>
      </c>
      <c r="F226" s="44">
        <f>D226+E226</f>
        <v>541690</v>
      </c>
    </row>
    <row r="227" spans="1:6" s="45" customFormat="1" ht="14.25" x14ac:dyDescent="0.2">
      <c r="A227" s="62"/>
      <c r="B227" s="4"/>
      <c r="C227" s="4" t="s">
        <v>3</v>
      </c>
      <c r="D227" s="36">
        <f>D228</f>
        <v>541690</v>
      </c>
      <c r="E227" s="36">
        <f t="shared" ref="E227:F227" si="55">E228</f>
        <v>0</v>
      </c>
      <c r="F227" s="36">
        <f t="shared" si="55"/>
        <v>541690</v>
      </c>
    </row>
    <row r="228" spans="1:6" s="45" customFormat="1" ht="15" x14ac:dyDescent="0.25">
      <c r="A228" s="25"/>
      <c r="B228" s="16"/>
      <c r="C228" s="16" t="s">
        <v>2</v>
      </c>
      <c r="D228" s="12">
        <f>D229+D232+D233</f>
        <v>541690</v>
      </c>
      <c r="E228" s="152">
        <f t="shared" ref="E228:F228" si="56">E229+E232+E233</f>
        <v>0</v>
      </c>
      <c r="F228" s="152">
        <f t="shared" si="56"/>
        <v>541690</v>
      </c>
    </row>
    <row r="229" spans="1:6" s="45" customFormat="1" x14ac:dyDescent="0.2">
      <c r="A229" s="79"/>
      <c r="B229" s="8"/>
      <c r="C229" s="8" t="s">
        <v>5</v>
      </c>
      <c r="D229" s="44">
        <v>165593</v>
      </c>
      <c r="E229" s="44">
        <v>-33400</v>
      </c>
      <c r="F229" s="44">
        <f t="shared" ref="F229:F233" si="57">D229+E229</f>
        <v>132193</v>
      </c>
    </row>
    <row r="230" spans="1:6" s="45" customFormat="1" x14ac:dyDescent="0.2">
      <c r="A230" s="79"/>
      <c r="B230" s="8"/>
      <c r="C230" s="50" t="s">
        <v>114</v>
      </c>
      <c r="D230" s="44">
        <v>6641</v>
      </c>
      <c r="E230" s="44">
        <v>2650</v>
      </c>
      <c r="F230" s="44">
        <f t="shared" si="57"/>
        <v>9291</v>
      </c>
    </row>
    <row r="231" spans="1:6" s="45" customFormat="1" x14ac:dyDescent="0.2">
      <c r="A231" s="79"/>
      <c r="B231" s="8"/>
      <c r="C231" s="113" t="s">
        <v>117</v>
      </c>
      <c r="D231" s="102">
        <v>5374</v>
      </c>
      <c r="E231" s="102">
        <v>2050</v>
      </c>
      <c r="F231" s="102">
        <f t="shared" si="57"/>
        <v>7424</v>
      </c>
    </row>
    <row r="232" spans="1:6" x14ac:dyDescent="0.2">
      <c r="A232" s="79"/>
      <c r="C232" s="122" t="s">
        <v>83</v>
      </c>
      <c r="D232" s="102">
        <v>376097</v>
      </c>
      <c r="E232" s="102">
        <v>28400</v>
      </c>
      <c r="F232" s="102">
        <f t="shared" si="57"/>
        <v>404497</v>
      </c>
    </row>
    <row r="233" spans="1:6" s="45" customFormat="1" x14ac:dyDescent="0.2">
      <c r="C233" s="122" t="s">
        <v>192</v>
      </c>
      <c r="D233" s="102">
        <v>0</v>
      </c>
      <c r="E233" s="102">
        <v>5000</v>
      </c>
      <c r="F233" s="102">
        <f t="shared" si="57"/>
        <v>5000</v>
      </c>
    </row>
    <row r="234" spans="1:6" s="52" customFormat="1" ht="11.25" x14ac:dyDescent="0.2">
      <c r="A234" s="76"/>
      <c r="E234" s="164"/>
      <c r="F234" s="164"/>
    </row>
    <row r="235" spans="1:6" s="45" customFormat="1" ht="15.75" x14ac:dyDescent="0.25">
      <c r="A235" s="69" t="s">
        <v>135</v>
      </c>
      <c r="B235" s="1" t="s">
        <v>103</v>
      </c>
      <c r="C235" s="2" t="s">
        <v>124</v>
      </c>
      <c r="D235" s="3"/>
      <c r="E235" s="78"/>
      <c r="F235" s="78"/>
    </row>
    <row r="236" spans="1:6" s="52" customFormat="1" ht="15" x14ac:dyDescent="0.25">
      <c r="A236" s="210" t="s">
        <v>380</v>
      </c>
      <c r="B236" s="210"/>
      <c r="C236" s="165"/>
      <c r="D236" s="159"/>
      <c r="E236" s="167"/>
      <c r="F236" s="167"/>
    </row>
    <row r="237" spans="1:6" s="45" customFormat="1" ht="14.25" x14ac:dyDescent="0.2">
      <c r="C237" s="4" t="s">
        <v>61</v>
      </c>
      <c r="D237" s="6">
        <f>D239+D238</f>
        <v>14481188</v>
      </c>
      <c r="E237" s="36">
        <f t="shared" ref="E237:F237" si="58">E239+E238</f>
        <v>28870</v>
      </c>
      <c r="F237" s="36">
        <f t="shared" si="58"/>
        <v>14510058</v>
      </c>
    </row>
    <row r="238" spans="1:6" s="45" customFormat="1" x14ac:dyDescent="0.2">
      <c r="A238" s="79"/>
      <c r="B238" s="8"/>
      <c r="C238" s="45" t="s">
        <v>363</v>
      </c>
      <c r="D238" s="9">
        <v>2216385</v>
      </c>
      <c r="E238" s="44">
        <v>0</v>
      </c>
      <c r="F238" s="44">
        <f t="shared" ref="F238:F239" si="59">D238+E238</f>
        <v>2216385</v>
      </c>
    </row>
    <row r="239" spans="1:6" s="45" customFormat="1" x14ac:dyDescent="0.2">
      <c r="A239" s="79"/>
      <c r="C239" s="45" t="s">
        <v>169</v>
      </c>
      <c r="D239" s="44">
        <v>12264803</v>
      </c>
      <c r="E239" s="44">
        <v>28870</v>
      </c>
      <c r="F239" s="44">
        <f t="shared" si="59"/>
        <v>12293673</v>
      </c>
    </row>
    <row r="240" spans="1:6" s="45" customFormat="1" ht="14.25" x14ac:dyDescent="0.2">
      <c r="A240" s="62"/>
      <c r="B240" s="4"/>
      <c r="C240" s="4" t="s">
        <v>3</v>
      </c>
      <c r="D240" s="6">
        <f>D243+D241</f>
        <v>14481188</v>
      </c>
      <c r="E240" s="36">
        <f t="shared" ref="E240:F240" si="60">E243+E241</f>
        <v>28870</v>
      </c>
      <c r="F240" s="36">
        <f t="shared" si="60"/>
        <v>14510058</v>
      </c>
    </row>
    <row r="241" spans="1:6" s="45" customFormat="1" ht="15" x14ac:dyDescent="0.25">
      <c r="A241" s="25"/>
      <c r="B241" s="16"/>
      <c r="C241" s="16" t="s">
        <v>2</v>
      </c>
      <c r="D241" s="35">
        <f>D242</f>
        <v>6767249</v>
      </c>
      <c r="E241" s="152">
        <f t="shared" ref="E241:F241" si="61">E242</f>
        <v>0</v>
      </c>
      <c r="F241" s="152">
        <f t="shared" si="61"/>
        <v>6767249</v>
      </c>
    </row>
    <row r="242" spans="1:6" s="45" customFormat="1" x14ac:dyDescent="0.2">
      <c r="A242" s="79"/>
      <c r="B242" s="8"/>
      <c r="C242" s="8" t="s">
        <v>1</v>
      </c>
      <c r="D242" s="102">
        <v>6767249</v>
      </c>
      <c r="E242" s="102">
        <v>0</v>
      </c>
      <c r="F242" s="44">
        <f t="shared" ref="F242:F243" si="62">D242+E242</f>
        <v>6767249</v>
      </c>
    </row>
    <row r="243" spans="1:6" s="45" customFormat="1" ht="15" x14ac:dyDescent="0.25">
      <c r="A243" s="25"/>
      <c r="B243" s="16"/>
      <c r="C243" s="16" t="s">
        <v>82</v>
      </c>
      <c r="D243" s="35">
        <v>7713939</v>
      </c>
      <c r="E243" s="152">
        <v>28870</v>
      </c>
      <c r="F243" s="152">
        <f t="shared" si="62"/>
        <v>7742809</v>
      </c>
    </row>
    <row r="244" spans="1:6" s="52" customFormat="1" ht="11.25" x14ac:dyDescent="0.2">
      <c r="A244" s="76"/>
      <c r="D244" s="53"/>
      <c r="E244" s="163"/>
      <c r="F244" s="163"/>
    </row>
    <row r="245" spans="1:6" s="45" customFormat="1" ht="15.75" x14ac:dyDescent="0.25">
      <c r="A245" s="69" t="s">
        <v>198</v>
      </c>
      <c r="B245" s="1" t="s">
        <v>102</v>
      </c>
      <c r="C245" s="2" t="s">
        <v>274</v>
      </c>
      <c r="D245" s="3"/>
      <c r="E245" s="78"/>
      <c r="F245" s="78"/>
    </row>
    <row r="246" spans="1:6" s="45" customFormat="1" ht="15.75" x14ac:dyDescent="0.25">
      <c r="A246" s="210" t="s">
        <v>395</v>
      </c>
      <c r="B246" s="210"/>
      <c r="C246" s="2" t="s">
        <v>275</v>
      </c>
      <c r="D246" s="3"/>
      <c r="E246" s="78"/>
      <c r="F246" s="78"/>
    </row>
    <row r="247" spans="1:6" s="164" customFormat="1" ht="11.25" x14ac:dyDescent="0.2">
      <c r="A247" s="160"/>
      <c r="B247" s="160"/>
      <c r="C247" s="168"/>
      <c r="D247" s="167"/>
      <c r="E247" s="167"/>
      <c r="F247" s="167"/>
    </row>
    <row r="248" spans="1:6" s="45" customFormat="1" ht="14.25" x14ac:dyDescent="0.2">
      <c r="A248" s="62"/>
      <c r="B248" s="4"/>
      <c r="C248" s="4" t="s">
        <v>61</v>
      </c>
      <c r="D248" s="6">
        <f>SUM(D249:D249)</f>
        <v>6011951</v>
      </c>
      <c r="E248" s="36">
        <f t="shared" ref="E248:F248" si="63">SUM(E249:E249)</f>
        <v>-810407</v>
      </c>
      <c r="F248" s="36">
        <f t="shared" si="63"/>
        <v>5201544</v>
      </c>
    </row>
    <row r="249" spans="1:6" s="45" customFormat="1" x14ac:dyDescent="0.2">
      <c r="A249" s="79"/>
      <c r="B249" s="8"/>
      <c r="C249" s="45" t="s">
        <v>363</v>
      </c>
      <c r="D249" s="9">
        <v>6011951</v>
      </c>
      <c r="E249" s="44">
        <v>-810407</v>
      </c>
      <c r="F249" s="44">
        <f t="shared" ref="F249" si="64">D249+E249</f>
        <v>5201544</v>
      </c>
    </row>
    <row r="250" spans="1:6" s="45" customFormat="1" ht="14.25" x14ac:dyDescent="0.2">
      <c r="A250" s="62"/>
      <c r="B250" s="4"/>
      <c r="C250" s="4" t="s">
        <v>3</v>
      </c>
      <c r="D250" s="6">
        <f>D251+D253</f>
        <v>6011951</v>
      </c>
      <c r="E250" s="36">
        <f t="shared" ref="E250:F250" si="65">E251+E253</f>
        <v>-810407</v>
      </c>
      <c r="F250" s="36">
        <f t="shared" si="65"/>
        <v>5201544</v>
      </c>
    </row>
    <row r="251" spans="1:6" s="45" customFormat="1" ht="15" x14ac:dyDescent="0.25">
      <c r="A251" s="25"/>
      <c r="B251" s="16"/>
      <c r="C251" s="16" t="s">
        <v>2</v>
      </c>
      <c r="D251" s="35">
        <f>D252</f>
        <v>5911951</v>
      </c>
      <c r="E251" s="152">
        <f t="shared" ref="E251:F251" si="66">E252</f>
        <v>-746248</v>
      </c>
      <c r="F251" s="152">
        <f t="shared" si="66"/>
        <v>5165703</v>
      </c>
    </row>
    <row r="252" spans="1:6" s="45" customFormat="1" x14ac:dyDescent="0.2">
      <c r="A252" s="79"/>
      <c r="B252" s="8"/>
      <c r="C252" s="8" t="s">
        <v>1</v>
      </c>
      <c r="D252" s="9">
        <v>5911951</v>
      </c>
      <c r="E252" s="44">
        <v>-746248</v>
      </c>
      <c r="F252" s="44">
        <f t="shared" ref="F252:F253" si="67">D252+E252</f>
        <v>5165703</v>
      </c>
    </row>
    <row r="253" spans="1:6" s="45" customFormat="1" ht="15" x14ac:dyDescent="0.25">
      <c r="A253" s="79"/>
      <c r="B253" s="8"/>
      <c r="C253" s="106" t="s">
        <v>82</v>
      </c>
      <c r="D253" s="107">
        <v>100000</v>
      </c>
      <c r="E253" s="107">
        <v>-64159</v>
      </c>
      <c r="F253" s="152">
        <f t="shared" si="67"/>
        <v>35841</v>
      </c>
    </row>
    <row r="254" spans="1:6" s="52" customFormat="1" ht="11.25" x14ac:dyDescent="0.2">
      <c r="A254" s="76"/>
      <c r="D254" s="53"/>
      <c r="E254" s="163"/>
      <c r="F254" s="163"/>
    </row>
    <row r="255" spans="1:6" ht="15.75" x14ac:dyDescent="0.25">
      <c r="A255" s="69" t="s">
        <v>21</v>
      </c>
      <c r="B255" s="1" t="s">
        <v>107</v>
      </c>
      <c r="C255" s="2" t="s">
        <v>50</v>
      </c>
      <c r="D255" s="3"/>
      <c r="E255" s="78"/>
      <c r="F255" s="78"/>
    </row>
    <row r="256" spans="1:6" s="52" customFormat="1" ht="15" x14ac:dyDescent="0.25">
      <c r="A256" s="210" t="s">
        <v>396</v>
      </c>
      <c r="B256" s="210"/>
      <c r="C256" s="165"/>
      <c r="D256" s="159"/>
      <c r="E256" s="167"/>
      <c r="F256" s="167"/>
    </row>
    <row r="257" spans="1:6" ht="14.25" x14ac:dyDescent="0.2">
      <c r="C257" s="4" t="s">
        <v>61</v>
      </c>
      <c r="D257" s="6">
        <f>D258</f>
        <v>43981514</v>
      </c>
      <c r="E257" s="36">
        <f t="shared" ref="E257:F257" si="68">E258</f>
        <v>0</v>
      </c>
      <c r="F257" s="36">
        <f t="shared" si="68"/>
        <v>43981514</v>
      </c>
    </row>
    <row r="258" spans="1:6" x14ac:dyDescent="0.2">
      <c r="A258" s="79"/>
      <c r="C258" s="45" t="s">
        <v>363</v>
      </c>
      <c r="D258" s="9">
        <v>43981514</v>
      </c>
      <c r="E258" s="44">
        <v>0</v>
      </c>
      <c r="F258" s="44">
        <f t="shared" ref="F258" si="69">D258+E258</f>
        <v>43981514</v>
      </c>
    </row>
    <row r="259" spans="1:6" ht="14.25" x14ac:dyDescent="0.2">
      <c r="A259" s="62"/>
      <c r="B259" s="4"/>
      <c r="C259" s="4" t="s">
        <v>3</v>
      </c>
      <c r="D259" s="6">
        <f>D260</f>
        <v>43981514</v>
      </c>
      <c r="E259" s="36">
        <f t="shared" ref="E259:F259" si="70">E260</f>
        <v>0</v>
      </c>
      <c r="F259" s="36">
        <f t="shared" si="70"/>
        <v>43981514</v>
      </c>
    </row>
    <row r="260" spans="1:6" s="16" customFormat="1" ht="15" x14ac:dyDescent="0.25">
      <c r="A260" s="25"/>
      <c r="C260" s="16" t="s">
        <v>2</v>
      </c>
      <c r="D260" s="35">
        <f>D262+D261</f>
        <v>43981514</v>
      </c>
      <c r="E260" s="152">
        <f t="shared" ref="E260:F260" si="71">E262+E261</f>
        <v>0</v>
      </c>
      <c r="F260" s="152">
        <f t="shared" si="71"/>
        <v>43981514</v>
      </c>
    </row>
    <row r="261" spans="1:6" x14ac:dyDescent="0.2">
      <c r="A261" s="79"/>
      <c r="C261" s="8" t="s">
        <v>1</v>
      </c>
      <c r="D261" s="9">
        <v>217763</v>
      </c>
      <c r="E261" s="44">
        <v>0</v>
      </c>
      <c r="F261" s="44">
        <f t="shared" ref="F261:F262" si="72">D261+E261</f>
        <v>217763</v>
      </c>
    </row>
    <row r="262" spans="1:6" x14ac:dyDescent="0.2">
      <c r="A262" s="79"/>
      <c r="C262" s="8" t="s">
        <v>87</v>
      </c>
      <c r="D262" s="9">
        <v>43763751</v>
      </c>
      <c r="E262" s="44">
        <v>0</v>
      </c>
      <c r="F262" s="44">
        <f t="shared" si="72"/>
        <v>43763751</v>
      </c>
    </row>
    <row r="263" spans="1:6" s="52" customFormat="1" ht="11.25" x14ac:dyDescent="0.2">
      <c r="A263" s="76"/>
      <c r="D263" s="53"/>
      <c r="E263" s="163"/>
      <c r="F263" s="163"/>
    </row>
    <row r="264" spans="1:6" ht="15.75" x14ac:dyDescent="0.25">
      <c r="A264" s="69" t="s">
        <v>175</v>
      </c>
      <c r="B264" s="1" t="s">
        <v>92</v>
      </c>
      <c r="C264" s="2" t="s">
        <v>361</v>
      </c>
      <c r="D264" s="3"/>
      <c r="E264" s="78"/>
      <c r="F264" s="78"/>
    </row>
    <row r="265" spans="1:6" ht="15.75" x14ac:dyDescent="0.25">
      <c r="A265" s="210" t="s">
        <v>397</v>
      </c>
      <c r="B265" s="210"/>
      <c r="C265" s="2" t="s">
        <v>360</v>
      </c>
      <c r="D265" s="3"/>
      <c r="E265" s="78"/>
      <c r="F265" s="78"/>
    </row>
    <row r="266" spans="1:6" s="52" customFormat="1" ht="11.25" x14ac:dyDescent="0.2">
      <c r="A266" s="92"/>
      <c r="B266" s="92"/>
      <c r="C266" s="165"/>
      <c r="D266" s="159"/>
      <c r="E266" s="167"/>
      <c r="F266" s="167"/>
    </row>
    <row r="267" spans="1:6" ht="14.25" x14ac:dyDescent="0.2">
      <c r="A267" s="62"/>
      <c r="B267" s="4"/>
      <c r="C267" s="4" t="s">
        <v>61</v>
      </c>
      <c r="D267" s="6">
        <f>D268</f>
        <v>5733450</v>
      </c>
      <c r="E267" s="36">
        <f t="shared" ref="E267:F267" si="73">E268</f>
        <v>0</v>
      </c>
      <c r="F267" s="36">
        <f t="shared" si="73"/>
        <v>5733450</v>
      </c>
    </row>
    <row r="268" spans="1:6" x14ac:dyDescent="0.2">
      <c r="A268" s="79"/>
      <c r="C268" s="45" t="s">
        <v>363</v>
      </c>
      <c r="D268" s="9">
        <v>5733450</v>
      </c>
      <c r="E268" s="44">
        <v>0</v>
      </c>
      <c r="F268" s="44">
        <f t="shared" ref="F268" si="74">D268+E268</f>
        <v>5733450</v>
      </c>
    </row>
    <row r="269" spans="1:6" ht="14.25" x14ac:dyDescent="0.2">
      <c r="A269" s="62"/>
      <c r="B269" s="4"/>
      <c r="C269" s="4" t="s">
        <v>3</v>
      </c>
      <c r="D269" s="6">
        <f>D270</f>
        <v>5733450</v>
      </c>
      <c r="E269" s="36">
        <f t="shared" ref="E269:F270" si="75">E270</f>
        <v>0</v>
      </c>
      <c r="F269" s="36">
        <f t="shared" si="75"/>
        <v>5733450</v>
      </c>
    </row>
    <row r="270" spans="1:6" ht="15" x14ac:dyDescent="0.25">
      <c r="A270" s="25"/>
      <c r="B270" s="16"/>
      <c r="C270" s="16" t="s">
        <v>2</v>
      </c>
      <c r="D270" s="35">
        <f>D271</f>
        <v>5733450</v>
      </c>
      <c r="E270" s="152">
        <f t="shared" si="75"/>
        <v>0</v>
      </c>
      <c r="F270" s="152">
        <f t="shared" si="75"/>
        <v>5733450</v>
      </c>
    </row>
    <row r="271" spans="1:6" x14ac:dyDescent="0.2">
      <c r="A271" s="79"/>
      <c r="C271" s="8" t="s">
        <v>5</v>
      </c>
      <c r="D271" s="9">
        <v>5733450</v>
      </c>
      <c r="E271" s="44">
        <v>0</v>
      </c>
      <c r="F271" s="44">
        <f t="shared" ref="F271:F272" si="76">D271+E271</f>
        <v>5733450</v>
      </c>
    </row>
    <row r="272" spans="1:6" x14ac:dyDescent="0.2">
      <c r="A272" s="79"/>
      <c r="C272" s="50" t="s">
        <v>114</v>
      </c>
      <c r="D272" s="9">
        <v>5733450</v>
      </c>
      <c r="E272" s="44">
        <v>0</v>
      </c>
      <c r="F272" s="44">
        <f t="shared" si="76"/>
        <v>5733450</v>
      </c>
    </row>
    <row r="273" spans="1:6" s="14" customFormat="1" ht="11.25" x14ac:dyDescent="0.2">
      <c r="A273" s="76"/>
      <c r="D273" s="15"/>
      <c r="E273" s="163"/>
      <c r="F273" s="163"/>
    </row>
    <row r="274" spans="1:6" ht="15.75" x14ac:dyDescent="0.25">
      <c r="A274" s="69" t="s">
        <v>22</v>
      </c>
      <c r="B274" s="1" t="s">
        <v>106</v>
      </c>
      <c r="C274" s="2" t="s">
        <v>60</v>
      </c>
      <c r="D274" s="3"/>
      <c r="E274" s="78"/>
      <c r="F274" s="78"/>
    </row>
    <row r="275" spans="1:6" s="52" customFormat="1" ht="15" x14ac:dyDescent="0.25">
      <c r="A275" s="210" t="s">
        <v>385</v>
      </c>
      <c r="B275" s="210"/>
      <c r="C275" s="165"/>
      <c r="D275" s="159"/>
      <c r="E275" s="167"/>
      <c r="F275" s="167"/>
    </row>
    <row r="276" spans="1:6" ht="14.25" x14ac:dyDescent="0.2">
      <c r="C276" s="4" t="s">
        <v>61</v>
      </c>
      <c r="D276" s="6">
        <f>D277</f>
        <v>133352577</v>
      </c>
      <c r="E276" s="36">
        <f t="shared" ref="E276:F276" si="77">E277</f>
        <v>6667629</v>
      </c>
      <c r="F276" s="36">
        <f t="shared" si="77"/>
        <v>140020206</v>
      </c>
    </row>
    <row r="277" spans="1:6" x14ac:dyDescent="0.2">
      <c r="A277" s="79"/>
      <c r="C277" s="45" t="s">
        <v>363</v>
      </c>
      <c r="D277" s="9">
        <v>133352577</v>
      </c>
      <c r="E277" s="44">
        <v>6667629</v>
      </c>
      <c r="F277" s="44">
        <f t="shared" ref="F277" si="78">D277+E277</f>
        <v>140020206</v>
      </c>
    </row>
    <row r="278" spans="1:6" ht="14.25" x14ac:dyDescent="0.2">
      <c r="A278" s="62"/>
      <c r="B278" s="4"/>
      <c r="C278" s="4" t="s">
        <v>3</v>
      </c>
      <c r="D278" s="6">
        <f>D279</f>
        <v>133352577</v>
      </c>
      <c r="E278" s="36">
        <f t="shared" ref="E278:F279" si="79">E279</f>
        <v>6667629</v>
      </c>
      <c r="F278" s="36">
        <f t="shared" si="79"/>
        <v>140020206</v>
      </c>
    </row>
    <row r="279" spans="1:6" s="16" customFormat="1" ht="15" x14ac:dyDescent="0.25">
      <c r="A279" s="25"/>
      <c r="C279" s="16" t="s">
        <v>2</v>
      </c>
      <c r="D279" s="35">
        <f>D280</f>
        <v>133352577</v>
      </c>
      <c r="E279" s="152">
        <f t="shared" si="79"/>
        <v>6667629</v>
      </c>
      <c r="F279" s="152">
        <f t="shared" si="79"/>
        <v>140020206</v>
      </c>
    </row>
    <row r="280" spans="1:6" x14ac:dyDescent="0.2">
      <c r="A280" s="76"/>
      <c r="C280" s="45" t="s">
        <v>112</v>
      </c>
      <c r="D280" s="9">
        <v>133352577</v>
      </c>
      <c r="E280" s="44">
        <v>6667629</v>
      </c>
      <c r="F280" s="44">
        <f t="shared" ref="F280" si="80">D280+E280</f>
        <v>140020206</v>
      </c>
    </row>
    <row r="281" spans="1:6" s="14" customFormat="1" ht="11.25" x14ac:dyDescent="0.2">
      <c r="A281" s="76"/>
      <c r="D281" s="15"/>
      <c r="E281" s="163"/>
      <c r="F281" s="163"/>
    </row>
    <row r="282" spans="1:6" s="14" customFormat="1" ht="15.75" x14ac:dyDescent="0.25">
      <c r="A282" s="69" t="s">
        <v>176</v>
      </c>
      <c r="B282" s="1" t="s">
        <v>95</v>
      </c>
      <c r="C282" s="2" t="s">
        <v>215</v>
      </c>
      <c r="D282" s="3"/>
      <c r="E282" s="78"/>
      <c r="F282" s="78"/>
    </row>
    <row r="283" spans="1:6" s="52" customFormat="1" ht="15" x14ac:dyDescent="0.25">
      <c r="A283" s="210" t="s">
        <v>398</v>
      </c>
      <c r="B283" s="210"/>
      <c r="C283" s="165"/>
      <c r="D283" s="159"/>
      <c r="E283" s="167"/>
      <c r="F283" s="167"/>
    </row>
    <row r="284" spans="1:6" s="14" customFormat="1" ht="14.25" x14ac:dyDescent="0.2">
      <c r="C284" s="4" t="s">
        <v>61</v>
      </c>
      <c r="D284" s="6">
        <f>SUM(D285:D285)</f>
        <v>20050</v>
      </c>
      <c r="E284" s="36">
        <f t="shared" ref="E284:F284" si="81">SUM(E285:E285)</f>
        <v>260</v>
      </c>
      <c r="F284" s="36">
        <f t="shared" si="81"/>
        <v>20310</v>
      </c>
    </row>
    <row r="285" spans="1:6" s="14" customFormat="1" x14ac:dyDescent="0.2">
      <c r="A285" s="79"/>
      <c r="B285" s="8"/>
      <c r="C285" s="45" t="s">
        <v>363</v>
      </c>
      <c r="D285" s="9">
        <v>20050</v>
      </c>
      <c r="E285" s="44">
        <v>260</v>
      </c>
      <c r="F285" s="44">
        <f t="shared" ref="F285" si="82">D285+E285</f>
        <v>20310</v>
      </c>
    </row>
    <row r="286" spans="1:6" s="14" customFormat="1" ht="14.25" x14ac:dyDescent="0.2">
      <c r="A286" s="62"/>
      <c r="B286" s="4"/>
      <c r="C286" s="4" t="s">
        <v>3</v>
      </c>
      <c r="D286" s="6">
        <f>D287</f>
        <v>20050</v>
      </c>
      <c r="E286" s="36">
        <f t="shared" ref="E286:F287" si="83">E287</f>
        <v>260</v>
      </c>
      <c r="F286" s="36">
        <f t="shared" si="83"/>
        <v>20310</v>
      </c>
    </row>
    <row r="287" spans="1:6" s="14" customFormat="1" ht="15" x14ac:dyDescent="0.25">
      <c r="A287" s="25"/>
      <c r="B287" s="16"/>
      <c r="C287" s="16" t="s">
        <v>2</v>
      </c>
      <c r="D287" s="35">
        <f>D288</f>
        <v>20050</v>
      </c>
      <c r="E287" s="152">
        <f t="shared" si="83"/>
        <v>260</v>
      </c>
      <c r="F287" s="152">
        <f t="shared" si="83"/>
        <v>20310</v>
      </c>
    </row>
    <row r="288" spans="1:6" s="14" customFormat="1" x14ac:dyDescent="0.2">
      <c r="A288" s="79"/>
      <c r="B288" s="8"/>
      <c r="C288" s="8" t="s">
        <v>86</v>
      </c>
      <c r="D288" s="9">
        <v>20050</v>
      </c>
      <c r="E288" s="44">
        <v>260</v>
      </c>
      <c r="F288" s="44">
        <f t="shared" ref="F288" si="84">D288+E288</f>
        <v>20310</v>
      </c>
    </row>
    <row r="289" spans="1:6" s="14" customFormat="1" ht="11.25" x14ac:dyDescent="0.2">
      <c r="A289" s="76"/>
      <c r="D289" s="15"/>
      <c r="E289" s="163"/>
      <c r="F289" s="163"/>
    </row>
    <row r="290" spans="1:6" ht="15.75" x14ac:dyDescent="0.25">
      <c r="A290" s="69" t="s">
        <v>23</v>
      </c>
      <c r="B290" s="1" t="s">
        <v>105</v>
      </c>
      <c r="C290" s="2" t="s">
        <v>358</v>
      </c>
      <c r="D290" s="31"/>
      <c r="E290" s="34"/>
      <c r="F290" s="34"/>
    </row>
    <row r="291" spans="1:6" s="45" customFormat="1" ht="15.75" x14ac:dyDescent="0.25">
      <c r="A291" s="212" t="s">
        <v>385</v>
      </c>
      <c r="B291" s="212"/>
      <c r="C291" s="151" t="s">
        <v>359</v>
      </c>
      <c r="D291" s="34"/>
      <c r="E291" s="34"/>
      <c r="F291" s="34"/>
    </row>
    <row r="292" spans="1:6" s="52" customFormat="1" ht="11.25" x14ac:dyDescent="0.2">
      <c r="A292" s="171"/>
      <c r="B292" s="171"/>
      <c r="D292" s="53"/>
      <c r="E292" s="163"/>
      <c r="F292" s="163"/>
    </row>
    <row r="293" spans="1:6" ht="14.25" x14ac:dyDescent="0.2">
      <c r="C293" s="58" t="s">
        <v>61</v>
      </c>
      <c r="D293" s="6">
        <f>D294+D295</f>
        <v>6980000</v>
      </c>
      <c r="E293" s="36">
        <f t="shared" ref="E293:F293" si="85">E294+E295</f>
        <v>1237716</v>
      </c>
      <c r="F293" s="36">
        <f t="shared" si="85"/>
        <v>8217716</v>
      </c>
    </row>
    <row r="294" spans="1:6" x14ac:dyDescent="0.2">
      <c r="A294" s="79"/>
      <c r="C294" s="45" t="s">
        <v>363</v>
      </c>
      <c r="D294" s="9">
        <v>6980000</v>
      </c>
      <c r="E294" s="44">
        <f>-1621577-1452284+700000+1621577</f>
        <v>-752284</v>
      </c>
      <c r="F294" s="44">
        <f t="shared" ref="F294:F295" si="86">D294+E294</f>
        <v>6227716</v>
      </c>
    </row>
    <row r="295" spans="1:6" s="45" customFormat="1" x14ac:dyDescent="0.2">
      <c r="A295" s="79"/>
      <c r="C295" s="45" t="s">
        <v>169</v>
      </c>
      <c r="D295" s="44">
        <v>0</v>
      </c>
      <c r="E295" s="44">
        <v>1990000</v>
      </c>
      <c r="F295" s="44">
        <f t="shared" si="86"/>
        <v>1990000</v>
      </c>
    </row>
    <row r="296" spans="1:6" ht="15" x14ac:dyDescent="0.25">
      <c r="A296" s="25"/>
      <c r="B296" s="16"/>
      <c r="C296" s="4" t="s">
        <v>3</v>
      </c>
      <c r="D296" s="6">
        <f>D297+D304+D305</f>
        <v>6980000</v>
      </c>
      <c r="E296" s="36">
        <f>E297+E304+E305</f>
        <v>1237716</v>
      </c>
      <c r="F296" s="36">
        <f>F297+F304+F305</f>
        <v>8217716</v>
      </c>
    </row>
    <row r="297" spans="1:6" s="16" customFormat="1" ht="15" x14ac:dyDescent="0.25">
      <c r="A297" s="25"/>
      <c r="C297" s="16" t="s">
        <v>2</v>
      </c>
      <c r="D297" s="35">
        <f>D298+D302+D303</f>
        <v>6980000</v>
      </c>
      <c r="E297" s="152">
        <f>E298+E302+E303</f>
        <v>690779</v>
      </c>
      <c r="F297" s="152">
        <f>F298+F302+F303</f>
        <v>7670779</v>
      </c>
    </row>
    <row r="298" spans="1:6" s="16" customFormat="1" ht="15" x14ac:dyDescent="0.25">
      <c r="A298" s="25"/>
      <c r="C298" s="8" t="s">
        <v>234</v>
      </c>
      <c r="D298" s="35">
        <f>D299+D301+D300</f>
        <v>6980000</v>
      </c>
      <c r="E298" s="152">
        <f t="shared" ref="E298:F298" si="87">E299+E301+E300</f>
        <v>519160</v>
      </c>
      <c r="F298" s="152">
        <f t="shared" si="87"/>
        <v>7499160</v>
      </c>
    </row>
    <row r="299" spans="1:6" x14ac:dyDescent="0.2">
      <c r="A299" s="79"/>
      <c r="C299" s="190" t="s">
        <v>451</v>
      </c>
      <c r="D299" s="9">
        <v>6180000</v>
      </c>
      <c r="E299" s="44">
        <f>-2273861+700000</f>
        <v>-1573861</v>
      </c>
      <c r="F299" s="44">
        <f t="shared" ref="F299:F305" si="88">D299+E299</f>
        <v>4606139</v>
      </c>
    </row>
    <row r="300" spans="1:6" s="206" customFormat="1" ht="12" x14ac:dyDescent="0.2">
      <c r="A300" s="205"/>
      <c r="C300" s="208" t="s">
        <v>450</v>
      </c>
      <c r="D300" s="207">
        <v>800000</v>
      </c>
      <c r="E300" s="209">
        <v>0</v>
      </c>
      <c r="F300" s="209">
        <f t="shared" si="88"/>
        <v>800000</v>
      </c>
    </row>
    <row r="301" spans="1:6" s="45" customFormat="1" x14ac:dyDescent="0.2">
      <c r="A301" s="79"/>
      <c r="C301" s="190" t="s">
        <v>452</v>
      </c>
      <c r="D301" s="44">
        <v>0</v>
      </c>
      <c r="E301" s="44">
        <v>2093021</v>
      </c>
      <c r="F301" s="44">
        <f t="shared" si="88"/>
        <v>2093021</v>
      </c>
    </row>
    <row r="302" spans="1:6" s="45" customFormat="1" x14ac:dyDescent="0.2">
      <c r="A302" s="79"/>
      <c r="C302" s="68" t="s">
        <v>83</v>
      </c>
      <c r="D302" s="44">
        <v>0</v>
      </c>
      <c r="E302" s="44">
        <v>70000</v>
      </c>
      <c r="F302" s="44">
        <f t="shared" si="88"/>
        <v>70000</v>
      </c>
    </row>
    <row r="303" spans="1:6" s="45" customFormat="1" x14ac:dyDescent="0.2">
      <c r="A303" s="79"/>
      <c r="C303" s="68" t="s">
        <v>86</v>
      </c>
      <c r="D303" s="44">
        <v>0</v>
      </c>
      <c r="E303" s="44">
        <v>101619</v>
      </c>
      <c r="F303" s="44">
        <f t="shared" si="88"/>
        <v>101619</v>
      </c>
    </row>
    <row r="304" spans="1:6" s="151" customFormat="1" ht="15" x14ac:dyDescent="0.25">
      <c r="A304" s="150"/>
      <c r="C304" s="151" t="s">
        <v>82</v>
      </c>
      <c r="D304" s="152">
        <v>0</v>
      </c>
      <c r="E304" s="152">
        <v>484128</v>
      </c>
      <c r="F304" s="152">
        <f t="shared" si="88"/>
        <v>484128</v>
      </c>
    </row>
    <row r="305" spans="1:6" s="151" customFormat="1" ht="15" x14ac:dyDescent="0.25">
      <c r="A305" s="150"/>
      <c r="C305" s="151" t="s">
        <v>447</v>
      </c>
      <c r="D305" s="152">
        <v>0</v>
      </c>
      <c r="E305" s="152">
        <v>62809</v>
      </c>
      <c r="F305" s="152">
        <f t="shared" si="88"/>
        <v>62809</v>
      </c>
    </row>
    <row r="306" spans="1:6" s="164" customFormat="1" ht="11.25" x14ac:dyDescent="0.2">
      <c r="A306" s="160"/>
      <c r="D306" s="163"/>
      <c r="E306" s="163"/>
      <c r="F306" s="163"/>
    </row>
    <row r="307" spans="1:6" s="52" customFormat="1" ht="11.25" x14ac:dyDescent="0.2">
      <c r="A307" s="76"/>
      <c r="D307" s="53"/>
      <c r="E307" s="163"/>
      <c r="F307" s="163"/>
    </row>
    <row r="308" spans="1:6" s="164" customFormat="1" ht="11.25" x14ac:dyDescent="0.2">
      <c r="A308" s="160"/>
      <c r="D308" s="163"/>
      <c r="E308" s="163"/>
      <c r="F308" s="163"/>
    </row>
    <row r="309" spans="1:6" s="164" customFormat="1" ht="11.25" x14ac:dyDescent="0.2">
      <c r="A309" s="160"/>
      <c r="D309" s="163"/>
      <c r="E309" s="163"/>
      <c r="F309" s="163"/>
    </row>
    <row r="310" spans="1:6" s="14" customFormat="1" ht="15.75" x14ac:dyDescent="0.25">
      <c r="A310" s="69" t="s">
        <v>203</v>
      </c>
      <c r="B310" s="1" t="s">
        <v>102</v>
      </c>
      <c r="C310" s="2" t="s">
        <v>246</v>
      </c>
      <c r="D310" s="3"/>
      <c r="E310" s="78"/>
      <c r="F310" s="78"/>
    </row>
    <row r="311" spans="1:6" s="14" customFormat="1" ht="15.75" x14ac:dyDescent="0.25">
      <c r="A311" s="210" t="s">
        <v>399</v>
      </c>
      <c r="B311" s="210"/>
      <c r="C311" s="2" t="s">
        <v>247</v>
      </c>
      <c r="D311" s="3"/>
      <c r="E311" s="78"/>
      <c r="F311" s="78"/>
    </row>
    <row r="312" spans="1:6" s="14" customFormat="1" ht="15.75" x14ac:dyDescent="0.25">
      <c r="A312" s="69"/>
      <c r="B312" s="1"/>
      <c r="C312" s="2" t="s">
        <v>248</v>
      </c>
      <c r="D312" s="3"/>
      <c r="E312" s="78"/>
      <c r="F312" s="78"/>
    </row>
    <row r="313" spans="1:6" s="52" customFormat="1" ht="11.25" x14ac:dyDescent="0.2">
      <c r="A313" s="169"/>
      <c r="B313" s="170"/>
      <c r="C313" s="165"/>
      <c r="D313" s="159"/>
      <c r="E313" s="167"/>
      <c r="F313" s="167"/>
    </row>
    <row r="314" spans="1:6" s="14" customFormat="1" ht="14.25" x14ac:dyDescent="0.2">
      <c r="A314" s="62"/>
      <c r="B314" s="4"/>
      <c r="C314" s="4" t="s">
        <v>61</v>
      </c>
      <c r="D314" s="6">
        <f>SUM(D315:D315)</f>
        <v>970576</v>
      </c>
      <c r="E314" s="36">
        <f t="shared" ref="E314:F314" si="89">SUM(E315:E315)</f>
        <v>0</v>
      </c>
      <c r="F314" s="36">
        <f t="shared" si="89"/>
        <v>970576</v>
      </c>
    </row>
    <row r="315" spans="1:6" s="14" customFormat="1" x14ac:dyDescent="0.2">
      <c r="A315" s="79"/>
      <c r="B315" s="8"/>
      <c r="C315" s="45" t="s">
        <v>363</v>
      </c>
      <c r="D315" s="9">
        <v>970576</v>
      </c>
      <c r="E315" s="44">
        <v>0</v>
      </c>
      <c r="F315" s="44">
        <f t="shared" ref="F315" si="90">D315+E315</f>
        <v>970576</v>
      </c>
    </row>
    <row r="316" spans="1:6" s="14" customFormat="1" ht="14.25" x14ac:dyDescent="0.2">
      <c r="A316" s="62"/>
      <c r="B316" s="4"/>
      <c r="C316" s="4" t="s">
        <v>3</v>
      </c>
      <c r="D316" s="6">
        <f>D317</f>
        <v>970576</v>
      </c>
      <c r="E316" s="36">
        <f t="shared" ref="E316:F317" si="91">E317</f>
        <v>0</v>
      </c>
      <c r="F316" s="36">
        <f t="shared" si="91"/>
        <v>970576</v>
      </c>
    </row>
    <row r="317" spans="1:6" s="14" customFormat="1" ht="15" x14ac:dyDescent="0.25">
      <c r="A317" s="25"/>
      <c r="B317" s="16"/>
      <c r="C317" s="16" t="s">
        <v>2</v>
      </c>
      <c r="D317" s="35">
        <f>D318</f>
        <v>970576</v>
      </c>
      <c r="E317" s="152">
        <f t="shared" si="91"/>
        <v>0</v>
      </c>
      <c r="F317" s="152">
        <f t="shared" si="91"/>
        <v>970576</v>
      </c>
    </row>
    <row r="318" spans="1:6" s="14" customFormat="1" x14ac:dyDescent="0.2">
      <c r="A318" s="79"/>
      <c r="B318" s="8"/>
      <c r="C318" s="8" t="s">
        <v>83</v>
      </c>
      <c r="D318" s="9">
        <v>970576</v>
      </c>
      <c r="E318" s="44">
        <v>0</v>
      </c>
      <c r="F318" s="44">
        <f t="shared" ref="F318" si="92">D318+E318</f>
        <v>970576</v>
      </c>
    </row>
    <row r="319" spans="1:6" s="14" customFormat="1" ht="11.25" x14ac:dyDescent="0.2">
      <c r="A319" s="76"/>
      <c r="D319" s="15"/>
      <c r="E319" s="163"/>
      <c r="F319" s="163"/>
    </row>
    <row r="320" spans="1:6" s="52" customFormat="1" ht="11.25" x14ac:dyDescent="0.2">
      <c r="A320" s="76"/>
      <c r="D320" s="53"/>
      <c r="E320" s="163"/>
      <c r="F320" s="163"/>
    </row>
    <row r="321" spans="1:6" ht="15.75" x14ac:dyDescent="0.25">
      <c r="A321" s="69" t="s">
        <v>30</v>
      </c>
      <c r="B321" s="1" t="s">
        <v>108</v>
      </c>
      <c r="C321" s="2" t="s">
        <v>58</v>
      </c>
      <c r="D321" s="3"/>
      <c r="E321" s="78"/>
      <c r="F321" s="78"/>
    </row>
    <row r="322" spans="1:6" s="52" customFormat="1" ht="15" x14ac:dyDescent="0.25">
      <c r="A322" s="210" t="s">
        <v>400</v>
      </c>
      <c r="B322" s="210"/>
      <c r="C322" s="165"/>
      <c r="D322" s="159"/>
      <c r="E322" s="167"/>
      <c r="F322" s="167"/>
    </row>
    <row r="323" spans="1:6" ht="14.25" x14ac:dyDescent="0.2">
      <c r="C323" s="4" t="s">
        <v>61</v>
      </c>
      <c r="D323" s="6">
        <f>D324</f>
        <v>328835</v>
      </c>
      <c r="E323" s="36">
        <f t="shared" ref="E323:F323" si="93">E324</f>
        <v>0</v>
      </c>
      <c r="F323" s="36">
        <f t="shared" si="93"/>
        <v>328835</v>
      </c>
    </row>
    <row r="324" spans="1:6" x14ac:dyDescent="0.2">
      <c r="A324" s="79"/>
      <c r="C324" s="45" t="s">
        <v>363</v>
      </c>
      <c r="D324" s="9">
        <v>328835</v>
      </c>
      <c r="E324" s="44">
        <v>0</v>
      </c>
      <c r="F324" s="44">
        <f t="shared" ref="F324" si="94">D324+E324</f>
        <v>328835</v>
      </c>
    </row>
    <row r="325" spans="1:6" ht="14.25" x14ac:dyDescent="0.2">
      <c r="A325" s="62"/>
      <c r="B325" s="4"/>
      <c r="C325" s="4" t="s">
        <v>3</v>
      </c>
      <c r="D325" s="6">
        <f>D326</f>
        <v>328835</v>
      </c>
      <c r="E325" s="36">
        <f t="shared" ref="E325:F326" si="95">E326</f>
        <v>0</v>
      </c>
      <c r="F325" s="36">
        <f t="shared" si="95"/>
        <v>328835</v>
      </c>
    </row>
    <row r="326" spans="1:6" ht="15" x14ac:dyDescent="0.25">
      <c r="A326" s="25"/>
      <c r="B326" s="16"/>
      <c r="C326" s="16" t="s">
        <v>2</v>
      </c>
      <c r="D326" s="35">
        <f>D327</f>
        <v>328835</v>
      </c>
      <c r="E326" s="152">
        <f t="shared" si="95"/>
        <v>0</v>
      </c>
      <c r="F326" s="152">
        <f t="shared" si="95"/>
        <v>328835</v>
      </c>
    </row>
    <row r="327" spans="1:6" x14ac:dyDescent="0.2">
      <c r="A327" s="79"/>
      <c r="C327" s="8" t="s">
        <v>1</v>
      </c>
      <c r="D327" s="9">
        <v>328835</v>
      </c>
      <c r="E327" s="44">
        <v>0</v>
      </c>
      <c r="F327" s="44">
        <f t="shared" ref="F327" si="96">D327+E327</f>
        <v>328835</v>
      </c>
    </row>
    <row r="328" spans="1:6" s="14" customFormat="1" ht="11.25" x14ac:dyDescent="0.2">
      <c r="A328" s="76"/>
      <c r="D328" s="15"/>
      <c r="E328" s="163"/>
      <c r="F328" s="163"/>
    </row>
    <row r="329" spans="1:6" s="52" customFormat="1" ht="11.25" x14ac:dyDescent="0.2">
      <c r="A329" s="76"/>
      <c r="D329" s="53"/>
      <c r="E329" s="163"/>
      <c r="F329" s="163"/>
    </row>
    <row r="330" spans="1:6" ht="15.75" x14ac:dyDescent="0.25">
      <c r="A330" s="69" t="s">
        <v>188</v>
      </c>
      <c r="B330" s="1" t="s">
        <v>189</v>
      </c>
      <c r="C330" s="2" t="s">
        <v>249</v>
      </c>
      <c r="D330" s="3"/>
      <c r="E330" s="78"/>
      <c r="F330" s="78"/>
    </row>
    <row r="331" spans="1:6" ht="15.75" x14ac:dyDescent="0.25">
      <c r="A331" s="210" t="s">
        <v>401</v>
      </c>
      <c r="B331" s="210"/>
      <c r="C331" s="2" t="s">
        <v>250</v>
      </c>
      <c r="D331" s="3"/>
      <c r="E331" s="78"/>
      <c r="F331" s="78"/>
    </row>
    <row r="332" spans="1:6" s="52" customFormat="1" ht="11.25" x14ac:dyDescent="0.2">
      <c r="A332" s="92"/>
      <c r="B332" s="92"/>
      <c r="C332" s="165"/>
      <c r="D332" s="159"/>
      <c r="E332" s="167"/>
      <c r="F332" s="167"/>
    </row>
    <row r="333" spans="1:6" ht="14.25" x14ac:dyDescent="0.2">
      <c r="A333" s="62"/>
      <c r="B333" s="4"/>
      <c r="C333" s="4" t="s">
        <v>61</v>
      </c>
      <c r="D333" s="6">
        <f>D334</f>
        <v>80000</v>
      </c>
      <c r="E333" s="36">
        <f t="shared" ref="E333:F333" si="97">E334</f>
        <v>0</v>
      </c>
      <c r="F333" s="36">
        <f t="shared" si="97"/>
        <v>80000</v>
      </c>
    </row>
    <row r="334" spans="1:6" x14ac:dyDescent="0.2">
      <c r="A334" s="79"/>
      <c r="C334" s="45" t="s">
        <v>363</v>
      </c>
      <c r="D334" s="9">
        <v>80000</v>
      </c>
      <c r="E334" s="44">
        <v>0</v>
      </c>
      <c r="F334" s="44">
        <f t="shared" ref="F334" si="98">D334+E334</f>
        <v>80000</v>
      </c>
    </row>
    <row r="335" spans="1:6" ht="14.25" x14ac:dyDescent="0.2">
      <c r="A335" s="62"/>
      <c r="B335" s="4"/>
      <c r="C335" s="4" t="s">
        <v>3</v>
      </c>
      <c r="D335" s="6">
        <f>D336</f>
        <v>80000</v>
      </c>
      <c r="E335" s="36">
        <f t="shared" ref="E335:F336" si="99">E336</f>
        <v>0</v>
      </c>
      <c r="F335" s="36">
        <f t="shared" si="99"/>
        <v>80000</v>
      </c>
    </row>
    <row r="336" spans="1:6" ht="15" x14ac:dyDescent="0.25">
      <c r="A336" s="25"/>
      <c r="B336" s="16"/>
      <c r="C336" s="16" t="s">
        <v>2</v>
      </c>
      <c r="D336" s="35">
        <f>D337</f>
        <v>80000</v>
      </c>
      <c r="E336" s="152">
        <f t="shared" si="99"/>
        <v>0</v>
      </c>
      <c r="F336" s="152">
        <f t="shared" si="99"/>
        <v>80000</v>
      </c>
    </row>
    <row r="337" spans="1:6" x14ac:dyDescent="0.2">
      <c r="A337" s="79"/>
      <c r="C337" s="8" t="s">
        <v>86</v>
      </c>
      <c r="D337" s="9">
        <v>80000</v>
      </c>
      <c r="E337" s="44">
        <v>0</v>
      </c>
      <c r="F337" s="44">
        <f t="shared" ref="F337" si="100">D337+E337</f>
        <v>80000</v>
      </c>
    </row>
    <row r="338" spans="1:6" s="14" customFormat="1" ht="11.25" x14ac:dyDescent="0.2">
      <c r="A338" s="76"/>
      <c r="D338" s="15"/>
      <c r="E338" s="163"/>
      <c r="F338" s="163"/>
    </row>
    <row r="339" spans="1:6" s="52" customFormat="1" ht="11.25" x14ac:dyDescent="0.2">
      <c r="A339" s="76"/>
      <c r="D339" s="53"/>
      <c r="E339" s="163"/>
      <c r="F339" s="163"/>
    </row>
    <row r="340" spans="1:6" s="14" customFormat="1" ht="15.75" x14ac:dyDescent="0.25">
      <c r="A340" s="69" t="s">
        <v>204</v>
      </c>
      <c r="B340" s="1" t="s">
        <v>102</v>
      </c>
      <c r="C340" s="2" t="s">
        <v>226</v>
      </c>
      <c r="D340" s="3"/>
      <c r="E340" s="78"/>
      <c r="F340" s="78"/>
    </row>
    <row r="341" spans="1:6" s="52" customFormat="1" ht="15" x14ac:dyDescent="0.25">
      <c r="A341" s="210" t="s">
        <v>393</v>
      </c>
      <c r="B341" s="210"/>
      <c r="C341" s="165"/>
      <c r="D341" s="159"/>
      <c r="E341" s="167"/>
      <c r="F341" s="167"/>
    </row>
    <row r="342" spans="1:6" s="14" customFormat="1" ht="14.25" x14ac:dyDescent="0.2">
      <c r="C342" s="4" t="s">
        <v>61</v>
      </c>
      <c r="D342" s="6">
        <f>D343</f>
        <v>1289585</v>
      </c>
      <c r="E342" s="36">
        <f t="shared" ref="E342:F342" si="101">E343</f>
        <v>0</v>
      </c>
      <c r="F342" s="36">
        <f t="shared" si="101"/>
        <v>1289585</v>
      </c>
    </row>
    <row r="343" spans="1:6" s="14" customFormat="1" x14ac:dyDescent="0.2">
      <c r="A343" s="79"/>
      <c r="B343" s="8"/>
      <c r="C343" s="45" t="s">
        <v>363</v>
      </c>
      <c r="D343" s="9">
        <v>1289585</v>
      </c>
      <c r="E343" s="44">
        <v>0</v>
      </c>
      <c r="F343" s="44">
        <f t="shared" ref="F343" si="102">D343+E343</f>
        <v>1289585</v>
      </c>
    </row>
    <row r="344" spans="1:6" s="14" customFormat="1" ht="14.25" x14ac:dyDescent="0.2">
      <c r="A344" s="62"/>
      <c r="B344" s="4"/>
      <c r="C344" s="4" t="s">
        <v>3</v>
      </c>
      <c r="D344" s="6">
        <f>D345</f>
        <v>1289585</v>
      </c>
      <c r="E344" s="36">
        <f t="shared" ref="E344:F344" si="103">E345</f>
        <v>0</v>
      </c>
      <c r="F344" s="36">
        <f t="shared" si="103"/>
        <v>1289585</v>
      </c>
    </row>
    <row r="345" spans="1:6" ht="15" x14ac:dyDescent="0.25">
      <c r="A345" s="25"/>
      <c r="B345" s="16"/>
      <c r="C345" s="16" t="s">
        <v>82</v>
      </c>
      <c r="D345" s="35">
        <v>1289585</v>
      </c>
      <c r="E345" s="152">
        <v>0</v>
      </c>
      <c r="F345" s="152">
        <f t="shared" ref="F345" si="104">D345+E345</f>
        <v>1289585</v>
      </c>
    </row>
    <row r="346" spans="1:6" s="14" customFormat="1" ht="11.25" x14ac:dyDescent="0.2">
      <c r="A346" s="76"/>
      <c r="D346" s="15"/>
      <c r="E346" s="163"/>
      <c r="F346" s="163"/>
    </row>
    <row r="347" spans="1:6" s="52" customFormat="1" ht="11.25" x14ac:dyDescent="0.2">
      <c r="A347" s="76"/>
      <c r="D347" s="53"/>
      <c r="E347" s="163"/>
      <c r="F347" s="163"/>
    </row>
    <row r="348" spans="1:6" ht="15.75" x14ac:dyDescent="0.25">
      <c r="A348" s="69" t="s">
        <v>230</v>
      </c>
      <c r="B348" s="1" t="s">
        <v>102</v>
      </c>
      <c r="C348" s="2" t="s">
        <v>229</v>
      </c>
      <c r="D348" s="3"/>
      <c r="E348" s="78"/>
      <c r="F348" s="78"/>
    </row>
    <row r="349" spans="1:6" s="52" customFormat="1" ht="15" x14ac:dyDescent="0.25">
      <c r="A349" s="210" t="s">
        <v>393</v>
      </c>
      <c r="B349" s="210"/>
      <c r="C349" s="165"/>
      <c r="D349" s="159"/>
      <c r="E349" s="167"/>
      <c r="F349" s="167"/>
    </row>
    <row r="350" spans="1:6" ht="14.25" x14ac:dyDescent="0.2">
      <c r="C350" s="4" t="s">
        <v>61</v>
      </c>
      <c r="D350" s="6">
        <f>D351</f>
        <v>452500</v>
      </c>
      <c r="E350" s="36">
        <f t="shared" ref="E350:F350" si="105">E351</f>
        <v>0</v>
      </c>
      <c r="F350" s="36">
        <f t="shared" si="105"/>
        <v>452500</v>
      </c>
    </row>
    <row r="351" spans="1:6" x14ac:dyDescent="0.2">
      <c r="A351" s="79"/>
      <c r="C351" s="45" t="s">
        <v>363</v>
      </c>
      <c r="D351" s="9">
        <v>452500</v>
      </c>
      <c r="E351" s="44">
        <v>0</v>
      </c>
      <c r="F351" s="44">
        <f t="shared" ref="F351" si="106">D351+E351</f>
        <v>452500</v>
      </c>
    </row>
    <row r="352" spans="1:6" s="52" customFormat="1" ht="14.25" x14ac:dyDescent="0.2">
      <c r="A352" s="62"/>
      <c r="B352" s="62"/>
      <c r="C352" s="4" t="s">
        <v>3</v>
      </c>
      <c r="D352" s="36">
        <f>D353+D356</f>
        <v>452500</v>
      </c>
      <c r="E352" s="36">
        <f t="shared" ref="E352:F352" si="107">E353+E356</f>
        <v>0</v>
      </c>
      <c r="F352" s="36">
        <f t="shared" si="107"/>
        <v>452500</v>
      </c>
    </row>
    <row r="353" spans="1:6" s="52" customFormat="1" ht="15" x14ac:dyDescent="0.25">
      <c r="A353" s="25"/>
      <c r="B353" s="24"/>
      <c r="C353" s="16" t="s">
        <v>2</v>
      </c>
      <c r="D353" s="12">
        <f>D354+D355</f>
        <v>290000</v>
      </c>
      <c r="E353" s="152">
        <f t="shared" ref="E353:F353" si="108">E354+E355</f>
        <v>0</v>
      </c>
      <c r="F353" s="152">
        <f t="shared" si="108"/>
        <v>290000</v>
      </c>
    </row>
    <row r="354" spans="1:6" s="52" customFormat="1" x14ac:dyDescent="0.2">
      <c r="A354" s="79"/>
      <c r="B354" s="67"/>
      <c r="C354" s="8" t="s">
        <v>1</v>
      </c>
      <c r="D354" s="44">
        <v>30000</v>
      </c>
      <c r="E354" s="44">
        <v>10000</v>
      </c>
      <c r="F354" s="44">
        <f t="shared" ref="F354:F356" si="109">D354+E354</f>
        <v>40000</v>
      </c>
    </row>
    <row r="355" spans="1:6" s="52" customFormat="1" x14ac:dyDescent="0.2">
      <c r="A355" s="79"/>
      <c r="B355" s="67"/>
      <c r="C355" s="61" t="s">
        <v>83</v>
      </c>
      <c r="D355" s="44">
        <v>260000</v>
      </c>
      <c r="E355" s="44">
        <v>-10000</v>
      </c>
      <c r="F355" s="44">
        <f t="shared" si="109"/>
        <v>250000</v>
      </c>
    </row>
    <row r="356" spans="1:6" s="52" customFormat="1" ht="15" x14ac:dyDescent="0.25">
      <c r="A356" s="25"/>
      <c r="B356" s="24"/>
      <c r="C356" s="16" t="s">
        <v>82</v>
      </c>
      <c r="D356" s="12">
        <v>162500</v>
      </c>
      <c r="E356" s="152">
        <v>0</v>
      </c>
      <c r="F356" s="152">
        <f t="shared" si="109"/>
        <v>162500</v>
      </c>
    </row>
    <row r="357" spans="1:6" s="52" customFormat="1" ht="11.25" x14ac:dyDescent="0.2">
      <c r="A357" s="76"/>
      <c r="D357" s="53"/>
      <c r="E357" s="163"/>
      <c r="F357" s="163"/>
    </row>
    <row r="358" spans="1:6" s="164" customFormat="1" ht="11.25" x14ac:dyDescent="0.2">
      <c r="A358" s="160"/>
      <c r="D358" s="163"/>
      <c r="E358" s="163"/>
      <c r="F358" s="163"/>
    </row>
    <row r="359" spans="1:6" ht="15.75" x14ac:dyDescent="0.25">
      <c r="A359" s="69" t="s">
        <v>62</v>
      </c>
      <c r="B359" s="1" t="s">
        <v>104</v>
      </c>
      <c r="C359" s="2" t="s">
        <v>186</v>
      </c>
      <c r="D359" s="3"/>
      <c r="E359" s="78"/>
      <c r="F359" s="78"/>
    </row>
    <row r="360" spans="1:6" s="52" customFormat="1" ht="15" x14ac:dyDescent="0.25">
      <c r="A360" s="210" t="s">
        <v>402</v>
      </c>
      <c r="B360" s="210"/>
      <c r="C360" s="165"/>
      <c r="D360" s="159"/>
      <c r="E360" s="167"/>
      <c r="F360" s="167"/>
    </row>
    <row r="361" spans="1:6" ht="14.25" x14ac:dyDescent="0.2">
      <c r="C361" s="4" t="s">
        <v>61</v>
      </c>
      <c r="D361" s="6">
        <f>D362+D363</f>
        <v>225232</v>
      </c>
      <c r="E361" s="36">
        <f t="shared" ref="E361:F361" si="110">E362+E363</f>
        <v>978343</v>
      </c>
      <c r="F361" s="36">
        <f t="shared" si="110"/>
        <v>1203575</v>
      </c>
    </row>
    <row r="362" spans="1:6" x14ac:dyDescent="0.2">
      <c r="A362" s="79"/>
      <c r="C362" s="45" t="s">
        <v>363</v>
      </c>
      <c r="D362" s="9">
        <v>106672</v>
      </c>
      <c r="E362" s="44">
        <v>0</v>
      </c>
      <c r="F362" s="44">
        <f t="shared" ref="F362:F363" si="111">D362+E362</f>
        <v>106672</v>
      </c>
    </row>
    <row r="363" spans="1:6" s="45" customFormat="1" x14ac:dyDescent="0.2">
      <c r="A363" s="79"/>
      <c r="C363" s="45" t="s">
        <v>169</v>
      </c>
      <c r="D363" s="44">
        <v>118560</v>
      </c>
      <c r="E363" s="44">
        <v>978343</v>
      </c>
      <c r="F363" s="44">
        <f t="shared" si="111"/>
        <v>1096903</v>
      </c>
    </row>
    <row r="364" spans="1:6" ht="14.25" x14ac:dyDescent="0.2">
      <c r="A364" s="62"/>
      <c r="B364" s="4"/>
      <c r="C364" s="4" t="s">
        <v>3</v>
      </c>
      <c r="D364" s="6">
        <f>D365</f>
        <v>225232</v>
      </c>
      <c r="E364" s="36">
        <f t="shared" ref="E364:F365" si="112">E365</f>
        <v>978343</v>
      </c>
      <c r="F364" s="36">
        <f t="shared" si="112"/>
        <v>1203575</v>
      </c>
    </row>
    <row r="365" spans="1:6" ht="15" x14ac:dyDescent="0.25">
      <c r="A365" s="25"/>
      <c r="B365" s="16"/>
      <c r="C365" s="16" t="s">
        <v>2</v>
      </c>
      <c r="D365" s="35">
        <f>D366</f>
        <v>225232</v>
      </c>
      <c r="E365" s="152">
        <f t="shared" si="112"/>
        <v>978343</v>
      </c>
      <c r="F365" s="152">
        <f t="shared" si="112"/>
        <v>1203575</v>
      </c>
    </row>
    <row r="366" spans="1:6" x14ac:dyDescent="0.2">
      <c r="A366" s="79"/>
      <c r="C366" s="8" t="s">
        <v>5</v>
      </c>
      <c r="D366" s="9">
        <v>225232</v>
      </c>
      <c r="E366" s="44">
        <v>978343</v>
      </c>
      <c r="F366" s="44">
        <f t="shared" ref="F366:F368" si="113">D366+E366</f>
        <v>1203575</v>
      </c>
    </row>
    <row r="367" spans="1:6" x14ac:dyDescent="0.2">
      <c r="A367" s="79"/>
      <c r="C367" s="50" t="s">
        <v>114</v>
      </c>
      <c r="D367" s="9">
        <v>208380</v>
      </c>
      <c r="E367" s="44">
        <v>900686</v>
      </c>
      <c r="F367" s="44">
        <f t="shared" si="113"/>
        <v>1109066</v>
      </c>
    </row>
    <row r="368" spans="1:6" x14ac:dyDescent="0.2">
      <c r="A368" s="79"/>
      <c r="C368" s="56" t="s">
        <v>117</v>
      </c>
      <c r="D368" s="9">
        <v>164803</v>
      </c>
      <c r="E368" s="44">
        <v>726589</v>
      </c>
      <c r="F368" s="44">
        <f t="shared" si="113"/>
        <v>891392</v>
      </c>
    </row>
    <row r="369" spans="1:6" s="14" customFormat="1" ht="11.25" x14ac:dyDescent="0.2">
      <c r="A369" s="76"/>
      <c r="D369" s="15"/>
      <c r="E369" s="163"/>
      <c r="F369" s="163"/>
    </row>
    <row r="370" spans="1:6" s="164" customFormat="1" ht="11.25" x14ac:dyDescent="0.2">
      <c r="A370" s="160"/>
      <c r="D370" s="163"/>
      <c r="E370" s="163"/>
      <c r="F370" s="163"/>
    </row>
    <row r="371" spans="1:6" ht="15.75" x14ac:dyDescent="0.25">
      <c r="A371" s="176" t="s">
        <v>64</v>
      </c>
      <c r="B371" s="175"/>
      <c r="C371" s="2" t="s">
        <v>65</v>
      </c>
      <c r="D371" s="3"/>
      <c r="E371" s="78"/>
      <c r="F371" s="78"/>
    </row>
    <row r="372" spans="1:6" s="52" customFormat="1" ht="15" x14ac:dyDescent="0.25">
      <c r="A372" s="212" t="s">
        <v>385</v>
      </c>
      <c r="B372" s="212"/>
      <c r="C372" s="165"/>
      <c r="D372" s="159"/>
      <c r="E372" s="167"/>
      <c r="F372" s="167"/>
    </row>
    <row r="373" spans="1:6" ht="14.25" x14ac:dyDescent="0.2">
      <c r="C373" s="4" t="s">
        <v>61</v>
      </c>
      <c r="D373" s="6">
        <f>D374+D375</f>
        <v>156791470</v>
      </c>
      <c r="E373" s="36">
        <f t="shared" ref="E373:F373" si="114">E374+E375</f>
        <v>4280320</v>
      </c>
      <c r="F373" s="36">
        <f t="shared" si="114"/>
        <v>161071790</v>
      </c>
    </row>
    <row r="374" spans="1:6" x14ac:dyDescent="0.2">
      <c r="A374" s="79"/>
      <c r="C374" s="45" t="s">
        <v>363</v>
      </c>
      <c r="D374" s="9">
        <v>129684711</v>
      </c>
      <c r="E374" s="44">
        <v>4138516</v>
      </c>
      <c r="F374" s="44">
        <f t="shared" ref="F374:F375" si="115">D374+E374</f>
        <v>133823227</v>
      </c>
    </row>
    <row r="375" spans="1:6" s="45" customFormat="1" x14ac:dyDescent="0.2">
      <c r="A375" s="79"/>
      <c r="C375" s="45" t="s">
        <v>169</v>
      </c>
      <c r="D375" s="44">
        <v>27106759</v>
      </c>
      <c r="E375" s="44">
        <v>141804</v>
      </c>
      <c r="F375" s="44">
        <f t="shared" si="115"/>
        <v>27248563</v>
      </c>
    </row>
    <row r="376" spans="1:6" ht="14.25" x14ac:dyDescent="0.2">
      <c r="A376" s="62"/>
      <c r="B376" s="4"/>
      <c r="C376" s="4" t="s">
        <v>3</v>
      </c>
      <c r="D376" s="6">
        <f>D379+D377</f>
        <v>156791470</v>
      </c>
      <c r="E376" s="36">
        <f t="shared" ref="E376:F376" si="116">E379+E377</f>
        <v>4280320</v>
      </c>
      <c r="F376" s="36">
        <f t="shared" si="116"/>
        <v>161071790</v>
      </c>
    </row>
    <row r="377" spans="1:6" s="45" customFormat="1" ht="15" x14ac:dyDescent="0.25">
      <c r="A377" s="150"/>
      <c r="B377" s="151"/>
      <c r="C377" s="151" t="s">
        <v>2</v>
      </c>
      <c r="D377" s="152">
        <f>D378</f>
        <v>0</v>
      </c>
      <c r="E377" s="152">
        <f t="shared" ref="E377:F377" si="117">E378</f>
        <v>7163</v>
      </c>
      <c r="F377" s="152">
        <f t="shared" si="117"/>
        <v>7163</v>
      </c>
    </row>
    <row r="378" spans="1:6" s="45" customFormat="1" x14ac:dyDescent="0.2">
      <c r="C378" s="122" t="s">
        <v>192</v>
      </c>
      <c r="D378" s="102">
        <v>0</v>
      </c>
      <c r="E378" s="102">
        <v>7163</v>
      </c>
      <c r="F378" s="102">
        <f>D378+E378</f>
        <v>7163</v>
      </c>
    </row>
    <row r="379" spans="1:6" ht="15" x14ac:dyDescent="0.25">
      <c r="A379" s="25"/>
      <c r="B379" s="16"/>
      <c r="C379" s="16" t="s">
        <v>82</v>
      </c>
      <c r="D379" s="35">
        <v>156791470</v>
      </c>
      <c r="E379" s="152">
        <v>4273157</v>
      </c>
      <c r="F379" s="152">
        <f t="shared" ref="F379" si="118">D379+E379</f>
        <v>161064627</v>
      </c>
    </row>
    <row r="381" spans="1:6" s="14" customFormat="1" ht="11.25" x14ac:dyDescent="0.2">
      <c r="A381" s="76"/>
      <c r="D381" s="15"/>
      <c r="E381" s="163"/>
      <c r="F381" s="163"/>
    </row>
    <row r="382" spans="1:6" s="164" customFormat="1" ht="11.25" x14ac:dyDescent="0.2">
      <c r="A382" s="160"/>
      <c r="D382" s="163"/>
      <c r="E382" s="163"/>
      <c r="F382" s="163"/>
    </row>
    <row r="383" spans="1:6" s="164" customFormat="1" ht="11.25" x14ac:dyDescent="0.2">
      <c r="A383" s="160"/>
      <c r="D383" s="163"/>
      <c r="E383" s="163"/>
      <c r="F383" s="163"/>
    </row>
    <row r="384" spans="1:6" s="164" customFormat="1" ht="11.25" x14ac:dyDescent="0.2">
      <c r="A384" s="160"/>
      <c r="D384" s="163"/>
      <c r="E384" s="163"/>
      <c r="F384" s="163"/>
    </row>
    <row r="385" spans="1:6" s="164" customFormat="1" ht="11.25" x14ac:dyDescent="0.2">
      <c r="A385" s="160"/>
      <c r="D385" s="163"/>
      <c r="E385" s="163"/>
      <c r="F385" s="163"/>
    </row>
    <row r="386" spans="1:6" ht="15.75" x14ac:dyDescent="0.25">
      <c r="A386" s="69" t="s">
        <v>49</v>
      </c>
      <c r="B386" s="1" t="s">
        <v>160</v>
      </c>
      <c r="C386" s="2" t="s">
        <v>251</v>
      </c>
      <c r="D386" s="3"/>
      <c r="E386" s="78"/>
      <c r="F386" s="78"/>
    </row>
    <row r="387" spans="1:6" ht="15.75" x14ac:dyDescent="0.25">
      <c r="A387" s="210" t="s">
        <v>385</v>
      </c>
      <c r="B387" s="210"/>
      <c r="C387" s="2" t="s">
        <v>252</v>
      </c>
      <c r="D387" s="3"/>
      <c r="E387" s="78"/>
      <c r="F387" s="78"/>
    </row>
    <row r="388" spans="1:6" ht="15.75" x14ac:dyDescent="0.25">
      <c r="A388" s="69"/>
      <c r="B388" s="1"/>
      <c r="C388" s="2" t="s">
        <v>253</v>
      </c>
      <c r="D388" s="3"/>
      <c r="E388" s="78"/>
      <c r="F388" s="78"/>
    </row>
    <row r="389" spans="1:6" s="164" customFormat="1" ht="11.25" x14ac:dyDescent="0.2">
      <c r="A389" s="160"/>
      <c r="B389" s="161"/>
      <c r="D389" s="163"/>
      <c r="E389" s="163"/>
      <c r="F389" s="163"/>
    </row>
    <row r="390" spans="1:6" ht="14.25" x14ac:dyDescent="0.2">
      <c r="A390" s="62"/>
      <c r="B390" s="4"/>
      <c r="C390" s="4" t="s">
        <v>61</v>
      </c>
      <c r="D390" s="6">
        <f>D391</f>
        <v>1861090</v>
      </c>
      <c r="E390" s="36">
        <f t="shared" ref="E390:F390" si="119">E391</f>
        <v>0</v>
      </c>
      <c r="F390" s="36">
        <f t="shared" si="119"/>
        <v>1861090</v>
      </c>
    </row>
    <row r="391" spans="1:6" x14ac:dyDescent="0.2">
      <c r="A391" s="79"/>
      <c r="C391" s="45" t="s">
        <v>363</v>
      </c>
      <c r="D391" s="9">
        <v>1861090</v>
      </c>
      <c r="E391" s="44">
        <v>0</v>
      </c>
      <c r="F391" s="44">
        <f t="shared" ref="F391" si="120">D391+E391</f>
        <v>1861090</v>
      </c>
    </row>
    <row r="392" spans="1:6" ht="14.25" x14ac:dyDescent="0.2">
      <c r="A392" s="62"/>
      <c r="B392" s="4"/>
      <c r="C392" s="4" t="s">
        <v>3</v>
      </c>
      <c r="D392" s="6">
        <f>D393</f>
        <v>1861090</v>
      </c>
      <c r="E392" s="36">
        <f t="shared" ref="E392:F392" si="121">E393</f>
        <v>0</v>
      </c>
      <c r="F392" s="36">
        <f t="shared" si="121"/>
        <v>1861090</v>
      </c>
    </row>
    <row r="393" spans="1:6" ht="15" x14ac:dyDescent="0.25">
      <c r="A393" s="25"/>
      <c r="B393" s="16"/>
      <c r="C393" s="16" t="s">
        <v>82</v>
      </c>
      <c r="D393" s="35">
        <v>1861090</v>
      </c>
      <c r="E393" s="152">
        <v>0</v>
      </c>
      <c r="F393" s="44">
        <f t="shared" ref="F393" si="122">D393+E393</f>
        <v>1861090</v>
      </c>
    </row>
    <row r="394" spans="1:6" s="14" customFormat="1" ht="11.25" x14ac:dyDescent="0.2">
      <c r="A394" s="76"/>
      <c r="D394" s="15"/>
      <c r="E394" s="163"/>
      <c r="F394" s="163"/>
    </row>
    <row r="395" spans="1:6" s="164" customFormat="1" ht="11.25" x14ac:dyDescent="0.2">
      <c r="A395" s="160"/>
      <c r="D395" s="163"/>
      <c r="E395" s="163"/>
      <c r="F395" s="163"/>
    </row>
    <row r="396" spans="1:6" ht="15.75" x14ac:dyDescent="0.25">
      <c r="A396" s="69" t="s">
        <v>54</v>
      </c>
      <c r="B396" s="1" t="s">
        <v>102</v>
      </c>
      <c r="C396" s="2" t="s">
        <v>276</v>
      </c>
      <c r="D396" s="3"/>
      <c r="E396" s="78"/>
      <c r="F396" s="78"/>
    </row>
    <row r="397" spans="1:6" s="45" customFormat="1" ht="15.75" x14ac:dyDescent="0.25">
      <c r="A397" s="210" t="s">
        <v>382</v>
      </c>
      <c r="B397" s="210"/>
      <c r="C397" s="74" t="s">
        <v>423</v>
      </c>
      <c r="D397" s="78"/>
      <c r="E397" s="78"/>
      <c r="F397" s="78"/>
    </row>
    <row r="398" spans="1:6" s="164" customFormat="1" ht="11.25" x14ac:dyDescent="0.2">
      <c r="A398" s="160"/>
      <c r="B398" s="160"/>
      <c r="C398" s="168"/>
      <c r="D398" s="167"/>
      <c r="E398" s="167"/>
      <c r="F398" s="167"/>
    </row>
    <row r="399" spans="1:6" ht="14.25" x14ac:dyDescent="0.2">
      <c r="C399" s="4" t="s">
        <v>61</v>
      </c>
      <c r="D399" s="6">
        <f>D400</f>
        <v>474720</v>
      </c>
      <c r="E399" s="36">
        <f t="shared" ref="E399:F399" si="123">E400</f>
        <v>-114670</v>
      </c>
      <c r="F399" s="36">
        <f t="shared" si="123"/>
        <v>360050</v>
      </c>
    </row>
    <row r="400" spans="1:6" x14ac:dyDescent="0.2">
      <c r="A400" s="79"/>
      <c r="C400" s="45" t="s">
        <v>363</v>
      </c>
      <c r="D400" s="9">
        <v>474720</v>
      </c>
      <c r="E400" s="44">
        <v>-114670</v>
      </c>
      <c r="F400" s="44">
        <f>D400+E400</f>
        <v>360050</v>
      </c>
    </row>
    <row r="401" spans="1:6" ht="14.25" x14ac:dyDescent="0.2">
      <c r="A401" s="62"/>
      <c r="B401" s="4"/>
      <c r="C401" s="4" t="s">
        <v>3</v>
      </c>
      <c r="D401" s="6">
        <f>D402+D405</f>
        <v>474720</v>
      </c>
      <c r="E401" s="36">
        <f t="shared" ref="E401:F401" si="124">E402+E405</f>
        <v>-114670</v>
      </c>
      <c r="F401" s="36">
        <f t="shared" si="124"/>
        <v>360050</v>
      </c>
    </row>
    <row r="402" spans="1:6" ht="15" x14ac:dyDescent="0.25">
      <c r="A402" s="25"/>
      <c r="B402" s="16"/>
      <c r="C402" s="16" t="s">
        <v>2</v>
      </c>
      <c r="D402" s="35">
        <f>D403</f>
        <v>326720</v>
      </c>
      <c r="E402" s="152">
        <f t="shared" ref="E402:F402" si="125">E403</f>
        <v>-34670</v>
      </c>
      <c r="F402" s="152">
        <f t="shared" si="125"/>
        <v>292050</v>
      </c>
    </row>
    <row r="403" spans="1:6" x14ac:dyDescent="0.2">
      <c r="A403" s="79"/>
      <c r="C403" s="8" t="s">
        <v>5</v>
      </c>
      <c r="D403" s="9">
        <v>326720</v>
      </c>
      <c r="E403" s="44">
        <v>-34670</v>
      </c>
      <c r="F403" s="44">
        <f>D403+E403</f>
        <v>292050</v>
      </c>
    </row>
    <row r="404" spans="1:6" s="154" customFormat="1" ht="12" x14ac:dyDescent="0.2">
      <c r="A404" s="153"/>
      <c r="C404" s="154" t="s">
        <v>424</v>
      </c>
      <c r="D404" s="155">
        <v>276720</v>
      </c>
      <c r="E404" s="155">
        <v>-34670</v>
      </c>
      <c r="F404" s="155">
        <f>D404+E404</f>
        <v>242050</v>
      </c>
    </row>
    <row r="405" spans="1:6" s="16" customFormat="1" ht="15" x14ac:dyDescent="0.25">
      <c r="A405" s="25"/>
      <c r="C405" s="16" t="s">
        <v>279</v>
      </c>
      <c r="D405" s="35">
        <v>148000</v>
      </c>
      <c r="E405" s="152">
        <v>-80000</v>
      </c>
      <c r="F405" s="152">
        <f>D405+E405</f>
        <v>68000</v>
      </c>
    </row>
    <row r="406" spans="1:6" s="154" customFormat="1" ht="12" x14ac:dyDescent="0.2">
      <c r="A406" s="153"/>
      <c r="C406" s="154" t="s">
        <v>424</v>
      </c>
      <c r="D406" s="155">
        <v>148000</v>
      </c>
      <c r="E406" s="155">
        <v>-80000</v>
      </c>
      <c r="F406" s="155">
        <f>D406+E406</f>
        <v>68000</v>
      </c>
    </row>
    <row r="407" spans="1:6" s="14" customFormat="1" ht="11.25" x14ac:dyDescent="0.2">
      <c r="A407" s="76"/>
      <c r="D407" s="15"/>
      <c r="E407" s="163"/>
      <c r="F407" s="163"/>
    </row>
    <row r="408" spans="1:6" s="164" customFormat="1" ht="11.25" x14ac:dyDescent="0.2">
      <c r="A408" s="160"/>
      <c r="D408" s="163"/>
      <c r="E408" s="163"/>
      <c r="F408" s="163"/>
    </row>
    <row r="409" spans="1:6" s="2" customFormat="1" ht="15.75" x14ac:dyDescent="0.25">
      <c r="A409" s="176" t="s">
        <v>66</v>
      </c>
      <c r="B409" s="176"/>
      <c r="C409" s="2" t="s">
        <v>356</v>
      </c>
      <c r="D409" s="3"/>
      <c r="E409" s="78"/>
      <c r="F409" s="78"/>
    </row>
    <row r="410" spans="1:6" s="74" customFormat="1" ht="15.75" x14ac:dyDescent="0.25">
      <c r="A410" s="212" t="s">
        <v>385</v>
      </c>
      <c r="B410" s="212"/>
      <c r="C410" s="74" t="s">
        <v>357</v>
      </c>
      <c r="D410" s="78"/>
      <c r="E410" s="78"/>
      <c r="F410" s="78"/>
    </row>
    <row r="411" spans="1:6" s="165" customFormat="1" ht="11.25" x14ac:dyDescent="0.2">
      <c r="A411" s="171"/>
      <c r="B411" s="171"/>
      <c r="D411" s="159"/>
      <c r="E411" s="167"/>
      <c r="F411" s="167"/>
    </row>
    <row r="412" spans="1:6" s="4" customFormat="1" ht="14.25" x14ac:dyDescent="0.2">
      <c r="A412" s="104"/>
      <c r="B412" s="104"/>
      <c r="C412" s="4" t="s">
        <v>61</v>
      </c>
      <c r="D412" s="6">
        <f>SUM(D413:D415)</f>
        <v>92835219</v>
      </c>
      <c r="E412" s="36">
        <f t="shared" ref="E412:F412" si="126">SUM(E413:E415)</f>
        <v>-15755280</v>
      </c>
      <c r="F412" s="36">
        <f t="shared" si="126"/>
        <v>77079939</v>
      </c>
    </row>
    <row r="413" spans="1:6" x14ac:dyDescent="0.2">
      <c r="A413" s="79"/>
      <c r="C413" s="45" t="s">
        <v>363</v>
      </c>
      <c r="D413" s="9">
        <v>20247149</v>
      </c>
      <c r="E413" s="44">
        <v>-15755280</v>
      </c>
      <c r="F413" s="44">
        <f t="shared" ref="F413:F415" si="127">D413+E413</f>
        <v>4491869</v>
      </c>
    </row>
    <row r="414" spans="1:6" s="45" customFormat="1" x14ac:dyDescent="0.2">
      <c r="A414" s="79"/>
      <c r="C414" s="45" t="s">
        <v>169</v>
      </c>
      <c r="D414" s="44">
        <v>70300004</v>
      </c>
      <c r="E414" s="44">
        <v>0</v>
      </c>
      <c r="F414" s="44">
        <f t="shared" si="127"/>
        <v>70300004</v>
      </c>
    </row>
    <row r="415" spans="1:6" x14ac:dyDescent="0.2">
      <c r="A415" s="79"/>
      <c r="C415" s="8" t="s">
        <v>115</v>
      </c>
      <c r="D415" s="9">
        <v>2288066</v>
      </c>
      <c r="E415" s="44">
        <v>0</v>
      </c>
      <c r="F415" s="44">
        <f t="shared" si="127"/>
        <v>2288066</v>
      </c>
    </row>
    <row r="416" spans="1:6" s="4" customFormat="1" ht="14.25" x14ac:dyDescent="0.2">
      <c r="A416" s="62"/>
      <c r="C416" s="4" t="s">
        <v>3</v>
      </c>
      <c r="D416" s="6">
        <f>D417+D424+D425</f>
        <v>92835219</v>
      </c>
      <c r="E416" s="36">
        <f t="shared" ref="E416:F416" si="128">E417+E424+E425</f>
        <v>-15755280</v>
      </c>
      <c r="F416" s="36">
        <f t="shared" si="128"/>
        <v>77079939</v>
      </c>
    </row>
    <row r="417" spans="1:6" s="16" customFormat="1" ht="15" x14ac:dyDescent="0.25">
      <c r="A417" s="25"/>
      <c r="C417" s="16" t="s">
        <v>2</v>
      </c>
      <c r="D417" s="35">
        <f>D418+D423+D422+D421</f>
        <v>10469128</v>
      </c>
      <c r="E417" s="152">
        <f t="shared" ref="E417:F417" si="129">E418+E423+E422+E421</f>
        <v>427066</v>
      </c>
      <c r="F417" s="152">
        <f t="shared" si="129"/>
        <v>10896194</v>
      </c>
    </row>
    <row r="418" spans="1:6" x14ac:dyDescent="0.2">
      <c r="A418" s="79"/>
      <c r="C418" s="8" t="s">
        <v>5</v>
      </c>
      <c r="D418" s="9">
        <v>8685802</v>
      </c>
      <c r="E418" s="44">
        <v>-955553</v>
      </c>
      <c r="F418" s="44">
        <f t="shared" ref="F418:F425" si="130">D418+E418</f>
        <v>7730249</v>
      </c>
    </row>
    <row r="419" spans="1:6" x14ac:dyDescent="0.2">
      <c r="A419" s="79"/>
      <c r="C419" s="50" t="s">
        <v>114</v>
      </c>
      <c r="D419" s="9">
        <v>2128686</v>
      </c>
      <c r="E419" s="44">
        <v>528289</v>
      </c>
      <c r="F419" s="44">
        <f t="shared" si="130"/>
        <v>2656975</v>
      </c>
    </row>
    <row r="420" spans="1:6" x14ac:dyDescent="0.2">
      <c r="A420" s="79"/>
      <c r="C420" s="56" t="s">
        <v>117</v>
      </c>
      <c r="D420" s="9">
        <v>1722377</v>
      </c>
      <c r="E420" s="102">
        <v>423334</v>
      </c>
      <c r="F420" s="44">
        <f t="shared" si="130"/>
        <v>2145711</v>
      </c>
    </row>
    <row r="421" spans="1:6" s="164" customFormat="1" x14ac:dyDescent="0.2">
      <c r="A421" s="79"/>
      <c r="B421" s="79"/>
      <c r="C421" s="68" t="s">
        <v>83</v>
      </c>
      <c r="D421" s="44">
        <v>0</v>
      </c>
      <c r="E421" s="44">
        <v>753907</v>
      </c>
      <c r="F421" s="44">
        <f t="shared" si="130"/>
        <v>753907</v>
      </c>
    </row>
    <row r="422" spans="1:6" s="52" customFormat="1" x14ac:dyDescent="0.2">
      <c r="A422" s="79"/>
      <c r="B422" s="67"/>
      <c r="C422" s="8" t="s">
        <v>86</v>
      </c>
      <c r="D422" s="44">
        <v>115500</v>
      </c>
      <c r="E422" s="44">
        <v>0</v>
      </c>
      <c r="F422" s="44">
        <f t="shared" si="130"/>
        <v>115500</v>
      </c>
    </row>
    <row r="423" spans="1:6" x14ac:dyDescent="0.2">
      <c r="A423" s="79"/>
      <c r="C423" s="8" t="s">
        <v>192</v>
      </c>
      <c r="D423" s="9">
        <v>1667826</v>
      </c>
      <c r="E423" s="44">
        <v>628712</v>
      </c>
      <c r="F423" s="44">
        <f t="shared" si="130"/>
        <v>2296538</v>
      </c>
    </row>
    <row r="424" spans="1:6" s="16" customFormat="1" ht="15" x14ac:dyDescent="0.25">
      <c r="A424" s="25"/>
      <c r="C424" s="16" t="s">
        <v>82</v>
      </c>
      <c r="D424" s="35">
        <v>82366091</v>
      </c>
      <c r="E424" s="152">
        <v>-17081008</v>
      </c>
      <c r="F424" s="152">
        <f t="shared" si="130"/>
        <v>65285083</v>
      </c>
    </row>
    <row r="425" spans="1:6" s="151" customFormat="1" ht="15" x14ac:dyDescent="0.25">
      <c r="A425" s="150"/>
      <c r="C425" s="151" t="s">
        <v>447</v>
      </c>
      <c r="D425" s="152">
        <v>0</v>
      </c>
      <c r="E425" s="152">
        <v>898662</v>
      </c>
      <c r="F425" s="152">
        <f t="shared" si="130"/>
        <v>898662</v>
      </c>
    </row>
    <row r="426" spans="1:6" s="52" customFormat="1" ht="11.25" x14ac:dyDescent="0.2">
      <c r="A426" s="76"/>
      <c r="D426" s="53"/>
      <c r="E426" s="163"/>
      <c r="F426" s="163"/>
    </row>
    <row r="427" spans="1:6" s="52" customFormat="1" ht="11.25" x14ac:dyDescent="0.2">
      <c r="A427" s="76"/>
      <c r="D427" s="53"/>
      <c r="E427" s="163"/>
      <c r="F427" s="163"/>
    </row>
    <row r="428" spans="1:6" s="16" customFormat="1" ht="18.75" x14ac:dyDescent="0.3">
      <c r="A428" s="138"/>
      <c r="B428" s="18"/>
      <c r="C428" s="137" t="s">
        <v>301</v>
      </c>
      <c r="D428" s="54"/>
      <c r="E428" s="54"/>
      <c r="F428" s="54"/>
    </row>
    <row r="429" spans="1:6" s="16" customFormat="1" ht="18.75" x14ac:dyDescent="0.3">
      <c r="A429" s="138"/>
      <c r="B429" s="18"/>
      <c r="C429" s="137" t="s">
        <v>302</v>
      </c>
      <c r="D429" s="54"/>
      <c r="E429" s="54"/>
      <c r="F429" s="54"/>
    </row>
    <row r="430" spans="1:6" s="52" customFormat="1" ht="11.25" x14ac:dyDescent="0.2">
      <c r="A430" s="76"/>
      <c r="B430" s="55"/>
      <c r="C430" s="55"/>
      <c r="D430" s="53"/>
      <c r="E430" s="163"/>
      <c r="F430" s="163"/>
    </row>
    <row r="431" spans="1:6" ht="15.75" x14ac:dyDescent="0.25">
      <c r="A431" s="69"/>
      <c r="B431" s="2"/>
      <c r="C431" s="4" t="s">
        <v>61</v>
      </c>
      <c r="D431" s="6">
        <f>SUM(D432:D434)</f>
        <v>12489984</v>
      </c>
      <c r="E431" s="36">
        <f t="shared" ref="E431:F431" si="131">SUM(E432:E434)</f>
        <v>369208</v>
      </c>
      <c r="F431" s="36">
        <f t="shared" si="131"/>
        <v>12859192</v>
      </c>
    </row>
    <row r="432" spans="1:6" ht="14.25" x14ac:dyDescent="0.2">
      <c r="A432" s="62"/>
      <c r="C432" s="45" t="s">
        <v>363</v>
      </c>
      <c r="D432" s="9">
        <f>D448+D463</f>
        <v>10489133</v>
      </c>
      <c r="E432" s="44">
        <f>E448+E463</f>
        <v>5428</v>
      </c>
      <c r="F432" s="44">
        <f>F448+F463</f>
        <v>10494561</v>
      </c>
    </row>
    <row r="433" spans="1:6" s="45" customFormat="1" ht="14.25" x14ac:dyDescent="0.2">
      <c r="A433" s="62"/>
      <c r="C433" s="119" t="s">
        <v>169</v>
      </c>
      <c r="D433" s="102">
        <f>D449</f>
        <v>0</v>
      </c>
      <c r="E433" s="102">
        <f t="shared" ref="E433:F433" si="132">E449</f>
        <v>3780</v>
      </c>
      <c r="F433" s="102">
        <f t="shared" si="132"/>
        <v>3780</v>
      </c>
    </row>
    <row r="434" spans="1:6" ht="14.25" x14ac:dyDescent="0.2">
      <c r="A434" s="62"/>
      <c r="C434" s="8" t="s">
        <v>115</v>
      </c>
      <c r="D434" s="9">
        <f>D450</f>
        <v>2000851</v>
      </c>
      <c r="E434" s="44">
        <f t="shared" ref="E434:F434" si="133">E450</f>
        <v>360000</v>
      </c>
      <c r="F434" s="44">
        <f t="shared" si="133"/>
        <v>2360851</v>
      </c>
    </row>
    <row r="435" spans="1:6" ht="15.75" x14ac:dyDescent="0.25">
      <c r="A435" s="69"/>
      <c r="B435" s="2"/>
      <c r="C435" s="4" t="s">
        <v>3</v>
      </c>
      <c r="D435" s="6">
        <f>D436+D441</f>
        <v>12489984</v>
      </c>
      <c r="E435" s="36">
        <f t="shared" ref="E435:F435" si="134">E436+E441</f>
        <v>369208</v>
      </c>
      <c r="F435" s="36">
        <f t="shared" si="134"/>
        <v>12859192</v>
      </c>
    </row>
    <row r="436" spans="1:6" ht="15" x14ac:dyDescent="0.25">
      <c r="A436" s="25"/>
      <c r="B436" s="10"/>
      <c r="C436" s="10" t="s">
        <v>2</v>
      </c>
      <c r="D436" s="12">
        <f>D437+D440</f>
        <v>12221632</v>
      </c>
      <c r="E436" s="152">
        <f t="shared" ref="E436:F436" si="135">E437+E440</f>
        <v>336768</v>
      </c>
      <c r="F436" s="152">
        <f t="shared" si="135"/>
        <v>12558400</v>
      </c>
    </row>
    <row r="437" spans="1:6" ht="14.25" x14ac:dyDescent="0.2">
      <c r="A437" s="62"/>
      <c r="C437" s="8" t="s">
        <v>5</v>
      </c>
      <c r="D437" s="9">
        <f>D453</f>
        <v>12191032</v>
      </c>
      <c r="E437" s="44">
        <f t="shared" ref="E437:F437" si="136">E453</f>
        <v>336768</v>
      </c>
      <c r="F437" s="44">
        <f t="shared" si="136"/>
        <v>12527800</v>
      </c>
    </row>
    <row r="438" spans="1:6" ht="14.25" x14ac:dyDescent="0.2">
      <c r="A438" s="62"/>
      <c r="C438" s="50" t="s">
        <v>114</v>
      </c>
      <c r="D438" s="9">
        <f>D454</f>
        <v>9821146</v>
      </c>
      <c r="E438" s="44">
        <f t="shared" ref="E438:F438" si="137">E454</f>
        <v>369208</v>
      </c>
      <c r="F438" s="44">
        <f t="shared" si="137"/>
        <v>10190354</v>
      </c>
    </row>
    <row r="439" spans="1:6" ht="14.25" x14ac:dyDescent="0.2">
      <c r="A439" s="62"/>
      <c r="C439" s="56" t="s">
        <v>117</v>
      </c>
      <c r="D439" s="9">
        <f>D455</f>
        <v>7608574</v>
      </c>
      <c r="E439" s="44">
        <f t="shared" ref="E439:F439" si="138">E455</f>
        <v>298736</v>
      </c>
      <c r="F439" s="44">
        <f t="shared" si="138"/>
        <v>7907310</v>
      </c>
    </row>
    <row r="440" spans="1:6" x14ac:dyDescent="0.2">
      <c r="A440" s="79"/>
      <c r="C440" s="8" t="s">
        <v>86</v>
      </c>
      <c r="D440" s="9">
        <f>D456</f>
        <v>30600</v>
      </c>
      <c r="E440" s="44">
        <f t="shared" ref="E440:F440" si="139">E456</f>
        <v>0</v>
      </c>
      <c r="F440" s="44">
        <f t="shared" si="139"/>
        <v>30600</v>
      </c>
    </row>
    <row r="441" spans="1:6" ht="15" x14ac:dyDescent="0.25">
      <c r="A441" s="25"/>
      <c r="B441" s="10"/>
      <c r="C441" s="10" t="s">
        <v>82</v>
      </c>
      <c r="D441" s="35">
        <f>D457+D465</f>
        <v>268352</v>
      </c>
      <c r="E441" s="152">
        <f>E457+E465</f>
        <v>32440</v>
      </c>
      <c r="F441" s="152">
        <f>F457+F465</f>
        <v>300792</v>
      </c>
    </row>
    <row r="442" spans="1:6" s="52" customFormat="1" ht="11.25" x14ac:dyDescent="0.2">
      <c r="A442" s="76"/>
      <c r="D442" s="53"/>
      <c r="E442" s="163"/>
      <c r="F442" s="163"/>
    </row>
    <row r="443" spans="1:6" s="52" customFormat="1" ht="11.25" x14ac:dyDescent="0.2">
      <c r="A443" s="76"/>
      <c r="D443" s="53"/>
      <c r="E443" s="163"/>
      <c r="F443" s="163"/>
    </row>
    <row r="444" spans="1:6" ht="15.75" x14ac:dyDescent="0.25">
      <c r="A444" s="69" t="s">
        <v>24</v>
      </c>
      <c r="B444" s="1" t="s">
        <v>227</v>
      </c>
      <c r="C444" s="2" t="s">
        <v>309</v>
      </c>
      <c r="D444" s="3"/>
      <c r="E444" s="78"/>
      <c r="F444" s="78"/>
    </row>
    <row r="445" spans="1:6" ht="15.75" x14ac:dyDescent="0.25">
      <c r="A445" s="210" t="s">
        <v>366</v>
      </c>
      <c r="B445" s="210"/>
      <c r="C445" s="2" t="s">
        <v>302</v>
      </c>
      <c r="D445" s="3"/>
      <c r="E445" s="78"/>
      <c r="F445" s="78"/>
    </row>
    <row r="446" spans="1:6" s="164" customFormat="1" ht="11.25" x14ac:dyDescent="0.2">
      <c r="A446" s="160"/>
      <c r="B446" s="160"/>
      <c r="C446" s="168"/>
      <c r="D446" s="167"/>
      <c r="E446" s="167"/>
      <c r="F446" s="167"/>
    </row>
    <row r="447" spans="1:6" ht="15.75" x14ac:dyDescent="0.25">
      <c r="A447" s="69"/>
      <c r="B447" s="2"/>
      <c r="C447" s="4" t="s">
        <v>61</v>
      </c>
      <c r="D447" s="6">
        <f>SUM(D448:D450)</f>
        <v>12358984</v>
      </c>
      <c r="E447" s="36">
        <f>SUM(E448:E450)</f>
        <v>369208</v>
      </c>
      <c r="F447" s="36">
        <f t="shared" ref="F447" si="140">SUM(F448:F450)</f>
        <v>12728192</v>
      </c>
    </row>
    <row r="448" spans="1:6" ht="14.25" x14ac:dyDescent="0.2">
      <c r="A448" s="62"/>
      <c r="C448" s="45" t="s">
        <v>363</v>
      </c>
      <c r="D448" s="9">
        <v>10358133</v>
      </c>
      <c r="E448" s="44">
        <v>5428</v>
      </c>
      <c r="F448" s="44">
        <f t="shared" ref="F448:F450" si="141">D448+E448</f>
        <v>10363561</v>
      </c>
    </row>
    <row r="449" spans="1:6" s="45" customFormat="1" ht="14.25" x14ac:dyDescent="0.2">
      <c r="A449" s="62"/>
      <c r="C449" s="119" t="s">
        <v>169</v>
      </c>
      <c r="D449" s="102">
        <v>0</v>
      </c>
      <c r="E449" s="102">
        <v>3780</v>
      </c>
      <c r="F449" s="102">
        <f t="shared" si="141"/>
        <v>3780</v>
      </c>
    </row>
    <row r="450" spans="1:6" ht="14.25" x14ac:dyDescent="0.2">
      <c r="A450" s="62"/>
      <c r="C450" s="122" t="s">
        <v>115</v>
      </c>
      <c r="D450" s="102">
        <v>2000851</v>
      </c>
      <c r="E450" s="102">
        <v>360000</v>
      </c>
      <c r="F450" s="102">
        <f t="shared" si="141"/>
        <v>2360851</v>
      </c>
    </row>
    <row r="451" spans="1:6" ht="15.75" x14ac:dyDescent="0.25">
      <c r="A451" s="69"/>
      <c r="B451" s="2"/>
      <c r="C451" s="4" t="s">
        <v>3</v>
      </c>
      <c r="D451" s="6">
        <f>D452+D457</f>
        <v>12358984</v>
      </c>
      <c r="E451" s="36">
        <f t="shared" ref="E451:F451" si="142">E452+E457</f>
        <v>369208</v>
      </c>
      <c r="F451" s="36">
        <f t="shared" si="142"/>
        <v>12728192</v>
      </c>
    </row>
    <row r="452" spans="1:6" ht="15" x14ac:dyDescent="0.25">
      <c r="A452" s="25"/>
      <c r="B452" s="10"/>
      <c r="C452" s="10" t="s">
        <v>2</v>
      </c>
      <c r="D452" s="12">
        <f>D453+D456</f>
        <v>12221632</v>
      </c>
      <c r="E452" s="152">
        <f t="shared" ref="E452:F452" si="143">E453+E456</f>
        <v>336768</v>
      </c>
      <c r="F452" s="152">
        <f t="shared" si="143"/>
        <v>12558400</v>
      </c>
    </row>
    <row r="453" spans="1:6" ht="14.25" x14ac:dyDescent="0.2">
      <c r="A453" s="62"/>
      <c r="C453" s="8" t="s">
        <v>5</v>
      </c>
      <c r="D453" s="9">
        <v>12191032</v>
      </c>
      <c r="E453" s="44">
        <v>336768</v>
      </c>
      <c r="F453" s="44">
        <f t="shared" ref="F453:F457" si="144">D453+E453</f>
        <v>12527800</v>
      </c>
    </row>
    <row r="454" spans="1:6" ht="14.25" x14ac:dyDescent="0.2">
      <c r="A454" s="62"/>
      <c r="C454" s="50" t="s">
        <v>114</v>
      </c>
      <c r="D454" s="9">
        <v>9821146</v>
      </c>
      <c r="E454" s="44">
        <v>369208</v>
      </c>
      <c r="F454" s="44">
        <f t="shared" si="144"/>
        <v>10190354</v>
      </c>
    </row>
    <row r="455" spans="1:6" ht="14.25" x14ac:dyDescent="0.2">
      <c r="A455" s="62"/>
      <c r="C455" s="56" t="s">
        <v>117</v>
      </c>
      <c r="D455" s="9">
        <v>7608574</v>
      </c>
      <c r="E455" s="44">
        <v>298736</v>
      </c>
      <c r="F455" s="44">
        <f t="shared" si="144"/>
        <v>7907310</v>
      </c>
    </row>
    <row r="456" spans="1:6" x14ac:dyDescent="0.2">
      <c r="A456" s="79"/>
      <c r="C456" s="8" t="s">
        <v>86</v>
      </c>
      <c r="D456" s="44">
        <v>30600</v>
      </c>
      <c r="E456" s="44">
        <v>0</v>
      </c>
      <c r="F456" s="44">
        <f t="shared" si="144"/>
        <v>30600</v>
      </c>
    </row>
    <row r="457" spans="1:6" ht="15" x14ac:dyDescent="0.25">
      <c r="A457" s="25"/>
      <c r="B457" s="10"/>
      <c r="C457" s="10" t="s">
        <v>82</v>
      </c>
      <c r="D457" s="12">
        <v>137352</v>
      </c>
      <c r="E457" s="152">
        <v>32440</v>
      </c>
      <c r="F457" s="152">
        <f t="shared" si="144"/>
        <v>169792</v>
      </c>
    </row>
    <row r="458" spans="1:6" s="52" customFormat="1" ht="11.25" x14ac:dyDescent="0.2">
      <c r="A458" s="76"/>
      <c r="D458" s="53"/>
      <c r="E458" s="163"/>
      <c r="F458" s="163"/>
    </row>
    <row r="459" spans="1:6" s="52" customFormat="1" ht="11.25" x14ac:dyDescent="0.2">
      <c r="A459" s="76"/>
      <c r="D459" s="53"/>
      <c r="E459" s="163"/>
      <c r="F459" s="163"/>
    </row>
    <row r="460" spans="1:6" ht="15.75" x14ac:dyDescent="0.25">
      <c r="A460" s="69" t="s">
        <v>273</v>
      </c>
      <c r="B460" s="1" t="s">
        <v>102</v>
      </c>
      <c r="C460" s="2" t="s">
        <v>280</v>
      </c>
      <c r="D460" s="3"/>
      <c r="E460" s="78"/>
      <c r="F460" s="78"/>
    </row>
    <row r="461" spans="1:6" s="52" customFormat="1" ht="15" x14ac:dyDescent="0.25">
      <c r="A461" s="210" t="s">
        <v>384</v>
      </c>
      <c r="B461" s="210"/>
      <c r="C461" s="165"/>
      <c r="D461" s="159"/>
      <c r="E461" s="167"/>
      <c r="F461" s="167"/>
    </row>
    <row r="462" spans="1:6" ht="14.25" x14ac:dyDescent="0.2">
      <c r="C462" s="4" t="s">
        <v>61</v>
      </c>
      <c r="D462" s="6">
        <f>SUM(D463:D463)</f>
        <v>131000</v>
      </c>
      <c r="E462" s="36">
        <f t="shared" ref="E462:F462" si="145">SUM(E463:E463)</f>
        <v>0</v>
      </c>
      <c r="F462" s="36">
        <f t="shared" si="145"/>
        <v>131000</v>
      </c>
    </row>
    <row r="463" spans="1:6" ht="14.25" x14ac:dyDescent="0.2">
      <c r="A463" s="62"/>
      <c r="C463" s="45" t="s">
        <v>363</v>
      </c>
      <c r="D463" s="9">
        <v>131000</v>
      </c>
      <c r="E463" s="44"/>
      <c r="F463" s="44">
        <f t="shared" ref="F463:F465" si="146">D463+E463</f>
        <v>131000</v>
      </c>
    </row>
    <row r="464" spans="1:6" ht="15.75" x14ac:dyDescent="0.25">
      <c r="A464" s="69"/>
      <c r="B464" s="2"/>
      <c r="C464" s="4" t="s">
        <v>3</v>
      </c>
      <c r="D464" s="6">
        <f>D465</f>
        <v>131000</v>
      </c>
      <c r="E464" s="36">
        <f t="shared" ref="E464:F464" si="147">E465</f>
        <v>0</v>
      </c>
      <c r="F464" s="36">
        <f t="shared" si="147"/>
        <v>131000</v>
      </c>
    </row>
    <row r="465" spans="1:6" ht="15" x14ac:dyDescent="0.25">
      <c r="A465" s="25"/>
      <c r="B465" s="10"/>
      <c r="C465" s="10" t="s">
        <v>82</v>
      </c>
      <c r="D465" s="12">
        <v>131000</v>
      </c>
      <c r="E465" s="152"/>
      <c r="F465" s="152">
        <f t="shared" si="146"/>
        <v>131000</v>
      </c>
    </row>
    <row r="466" spans="1:6" s="52" customFormat="1" ht="11.25" x14ac:dyDescent="0.2">
      <c r="A466" s="76"/>
      <c r="D466" s="53"/>
      <c r="E466" s="163"/>
      <c r="F466" s="163"/>
    </row>
    <row r="467" spans="1:6" s="164" customFormat="1" ht="11.25" x14ac:dyDescent="0.2">
      <c r="A467" s="160"/>
      <c r="D467" s="163"/>
      <c r="E467" s="163"/>
      <c r="F467" s="163"/>
    </row>
    <row r="468" spans="1:6" s="52" customFormat="1" ht="11.25" x14ac:dyDescent="0.2">
      <c r="A468" s="76"/>
      <c r="D468" s="53"/>
      <c r="E468" s="163"/>
      <c r="F468" s="163"/>
    </row>
    <row r="469" spans="1:6" s="52" customFormat="1" ht="11.25" x14ac:dyDescent="0.2">
      <c r="A469" s="76"/>
      <c r="D469" s="53"/>
      <c r="E469" s="163"/>
      <c r="F469" s="163"/>
    </row>
    <row r="470" spans="1:6" ht="18.75" x14ac:dyDescent="0.3">
      <c r="A470" s="138"/>
      <c r="B470" s="18"/>
      <c r="C470" s="137" t="s">
        <v>296</v>
      </c>
      <c r="D470" s="54"/>
      <c r="E470" s="54"/>
      <c r="F470" s="54"/>
    </row>
    <row r="471" spans="1:6" s="45" customFormat="1" ht="18.75" x14ac:dyDescent="0.3">
      <c r="A471" s="138"/>
      <c r="B471" s="18"/>
      <c r="C471" s="137" t="s">
        <v>297</v>
      </c>
      <c r="D471" s="54"/>
      <c r="E471" s="54"/>
      <c r="F471" s="54"/>
    </row>
    <row r="472" spans="1:6" s="52" customFormat="1" ht="11.25" x14ac:dyDescent="0.2">
      <c r="A472" s="76"/>
      <c r="D472" s="53"/>
      <c r="E472" s="163"/>
      <c r="F472" s="163"/>
    </row>
    <row r="473" spans="1:6" ht="15.75" x14ac:dyDescent="0.25">
      <c r="A473" s="69"/>
      <c r="B473" s="2"/>
      <c r="C473" s="2" t="s">
        <v>61</v>
      </c>
      <c r="D473" s="3">
        <f>SUM(D474:D476)</f>
        <v>29575557</v>
      </c>
      <c r="E473" s="78">
        <f t="shared" ref="E473:F473" si="148">SUM(E474:E476)</f>
        <v>1012108</v>
      </c>
      <c r="F473" s="78">
        <f t="shared" si="148"/>
        <v>30587665</v>
      </c>
    </row>
    <row r="474" spans="1:6" ht="14.25" x14ac:dyDescent="0.2">
      <c r="A474" s="62"/>
      <c r="C474" s="45" t="s">
        <v>363</v>
      </c>
      <c r="D474" s="9">
        <f>D493+D522+D511</f>
        <v>24390351</v>
      </c>
      <c r="E474" s="44">
        <f>E493+E522+E511</f>
        <v>238939</v>
      </c>
      <c r="F474" s="44">
        <f>F493+F522+F511</f>
        <v>24629290</v>
      </c>
    </row>
    <row r="475" spans="1:6" s="45" customFormat="1" ht="14.25" x14ac:dyDescent="0.2">
      <c r="A475" s="62"/>
      <c r="C475" s="119" t="s">
        <v>169</v>
      </c>
      <c r="D475" s="102">
        <f>D494</f>
        <v>0</v>
      </c>
      <c r="E475" s="102">
        <f t="shared" ref="E475:F475" si="149">E494</f>
        <v>393169</v>
      </c>
      <c r="F475" s="102">
        <f t="shared" si="149"/>
        <v>393169</v>
      </c>
    </row>
    <row r="476" spans="1:6" ht="14.25" x14ac:dyDescent="0.2">
      <c r="A476" s="62"/>
      <c r="C476" s="8" t="s">
        <v>115</v>
      </c>
      <c r="D476" s="9">
        <f>D495</f>
        <v>5185206</v>
      </c>
      <c r="E476" s="44">
        <f t="shared" ref="E476:F476" si="150">E495</f>
        <v>380000</v>
      </c>
      <c r="F476" s="44">
        <f t="shared" si="150"/>
        <v>5565206</v>
      </c>
    </row>
    <row r="477" spans="1:6" ht="15.75" x14ac:dyDescent="0.25">
      <c r="A477" s="69"/>
      <c r="B477" s="2"/>
      <c r="C477" s="2" t="s">
        <v>3</v>
      </c>
      <c r="D477" s="3">
        <f>D478+D484</f>
        <v>29575557</v>
      </c>
      <c r="E477" s="78">
        <f t="shared" ref="E477:F477" si="151">E478+E484</f>
        <v>1012108</v>
      </c>
      <c r="F477" s="78">
        <f t="shared" si="151"/>
        <v>30587665</v>
      </c>
    </row>
    <row r="478" spans="1:6" ht="15" x14ac:dyDescent="0.25">
      <c r="A478" s="25"/>
      <c r="B478" s="10"/>
      <c r="C478" s="10" t="s">
        <v>2</v>
      </c>
      <c r="D478" s="12">
        <f>D479+D482+D483</f>
        <v>18234996</v>
      </c>
      <c r="E478" s="152">
        <f t="shared" ref="E478:F478" si="152">E479+E482+E483</f>
        <v>316408</v>
      </c>
      <c r="F478" s="152">
        <f t="shared" si="152"/>
        <v>18551404</v>
      </c>
    </row>
    <row r="479" spans="1:6" ht="14.25" x14ac:dyDescent="0.2">
      <c r="A479" s="62"/>
      <c r="C479" s="8" t="s">
        <v>5</v>
      </c>
      <c r="D479" s="9">
        <f>D498</f>
        <v>16208893</v>
      </c>
      <c r="E479" s="44">
        <f t="shared" ref="E479:F479" si="153">E498</f>
        <v>286370</v>
      </c>
      <c r="F479" s="44">
        <f t="shared" si="153"/>
        <v>16495263</v>
      </c>
    </row>
    <row r="480" spans="1:6" ht="14.25" x14ac:dyDescent="0.2">
      <c r="A480" s="62"/>
      <c r="C480" s="50" t="s">
        <v>114</v>
      </c>
      <c r="D480" s="9">
        <f>D499</f>
        <v>6993455</v>
      </c>
      <c r="E480" s="44">
        <f t="shared" ref="E480:F480" si="154">E499</f>
        <v>188901</v>
      </c>
      <c r="F480" s="44">
        <f t="shared" si="154"/>
        <v>7182356</v>
      </c>
    </row>
    <row r="481" spans="1:7" ht="14.25" x14ac:dyDescent="0.2">
      <c r="A481" s="62"/>
      <c r="C481" s="56" t="s">
        <v>117</v>
      </c>
      <c r="D481" s="9">
        <f>D500</f>
        <v>5416113</v>
      </c>
      <c r="E481" s="44">
        <f t="shared" ref="E481:F481" si="155">E500</f>
        <v>152845</v>
      </c>
      <c r="F481" s="44">
        <f t="shared" si="155"/>
        <v>5568958</v>
      </c>
    </row>
    <row r="482" spans="1:7" x14ac:dyDescent="0.2">
      <c r="A482" s="79"/>
      <c r="C482" s="8" t="s">
        <v>83</v>
      </c>
      <c r="D482" s="9">
        <f>D514</f>
        <v>2026103</v>
      </c>
      <c r="E482" s="44">
        <f t="shared" ref="E482:F482" si="156">E514</f>
        <v>0</v>
      </c>
      <c r="F482" s="44">
        <f t="shared" si="156"/>
        <v>2026103</v>
      </c>
    </row>
    <row r="483" spans="1:7" s="164" customFormat="1" x14ac:dyDescent="0.2">
      <c r="A483" s="79"/>
      <c r="B483" s="79"/>
      <c r="C483" s="119" t="s">
        <v>86</v>
      </c>
      <c r="D483" s="102">
        <f>D501</f>
        <v>0</v>
      </c>
      <c r="E483" s="102">
        <f t="shared" ref="E483:F483" si="157">E501</f>
        <v>30038</v>
      </c>
      <c r="F483" s="102">
        <f t="shared" si="157"/>
        <v>30038</v>
      </c>
    </row>
    <row r="484" spans="1:7" ht="15" x14ac:dyDescent="0.25">
      <c r="A484" s="25"/>
      <c r="B484" s="10"/>
      <c r="C484" s="10" t="s">
        <v>82</v>
      </c>
      <c r="D484" s="12">
        <f>D524+D502</f>
        <v>11340561</v>
      </c>
      <c r="E484" s="152">
        <f>E524+E502</f>
        <v>695700</v>
      </c>
      <c r="F484" s="152">
        <f>F524+F502</f>
        <v>12036261</v>
      </c>
    </row>
    <row r="485" spans="1:7" s="52" customFormat="1" ht="11.25" x14ac:dyDescent="0.2">
      <c r="A485" s="76"/>
      <c r="D485" s="53"/>
      <c r="E485" s="163"/>
      <c r="F485" s="163"/>
    </row>
    <row r="486" spans="1:7" s="52" customFormat="1" ht="11.25" x14ac:dyDescent="0.2">
      <c r="A486" s="76"/>
      <c r="D486" s="53"/>
      <c r="E486" s="163"/>
      <c r="F486" s="163"/>
    </row>
    <row r="487" spans="1:7" s="164" customFormat="1" ht="11.25" x14ac:dyDescent="0.2">
      <c r="A487" s="160"/>
      <c r="D487" s="163"/>
      <c r="E487" s="163"/>
      <c r="F487" s="163"/>
    </row>
    <row r="488" spans="1:7" ht="15.75" x14ac:dyDescent="0.25">
      <c r="A488" s="176" t="s">
        <v>25</v>
      </c>
      <c r="B488" s="175"/>
      <c r="C488" s="2" t="s">
        <v>298</v>
      </c>
      <c r="D488" s="3"/>
      <c r="E488" s="78"/>
      <c r="F488" s="78"/>
    </row>
    <row r="489" spans="1:7" ht="15.75" x14ac:dyDescent="0.25">
      <c r="A489" s="212" t="s">
        <v>366</v>
      </c>
      <c r="B489" s="212"/>
      <c r="C489" s="2" t="s">
        <v>300</v>
      </c>
      <c r="D489" s="3"/>
      <c r="E489" s="78"/>
      <c r="F489" s="78"/>
    </row>
    <row r="490" spans="1:7" s="45" customFormat="1" ht="15.75" x14ac:dyDescent="0.25">
      <c r="A490" s="176"/>
      <c r="B490" s="175"/>
      <c r="C490" s="74" t="s">
        <v>299</v>
      </c>
      <c r="D490" s="78"/>
      <c r="E490" s="78"/>
      <c r="F490" s="78"/>
    </row>
    <row r="491" spans="1:7" s="52" customFormat="1" ht="11.25" x14ac:dyDescent="0.2">
      <c r="A491" s="177"/>
      <c r="B491" s="178"/>
      <c r="C491" s="165"/>
      <c r="D491" s="159"/>
      <c r="E491" s="167"/>
      <c r="F491" s="167"/>
    </row>
    <row r="492" spans="1:7" ht="14.25" x14ac:dyDescent="0.2">
      <c r="A492" s="179"/>
      <c r="B492" s="104"/>
      <c r="C492" s="4" t="s">
        <v>61</v>
      </c>
      <c r="D492" s="6">
        <f>SUM(D493:D495)</f>
        <v>19338149</v>
      </c>
      <c r="E492" s="36">
        <f t="shared" ref="E492:F492" si="158">SUM(E493:E495)</f>
        <v>1012108</v>
      </c>
      <c r="F492" s="36">
        <f t="shared" si="158"/>
        <v>20350257</v>
      </c>
    </row>
    <row r="493" spans="1:7" ht="14.25" x14ac:dyDescent="0.2">
      <c r="A493" s="179"/>
      <c r="B493" s="122"/>
      <c r="C493" s="45" t="s">
        <v>363</v>
      </c>
      <c r="D493" s="9">
        <v>14152943</v>
      </c>
      <c r="E493" s="44">
        <v>238939</v>
      </c>
      <c r="F493" s="44">
        <f t="shared" ref="F493:F495" si="159">D493+E493</f>
        <v>14391882</v>
      </c>
      <c r="G493" s="44"/>
    </row>
    <row r="494" spans="1:7" s="45" customFormat="1" ht="14.25" x14ac:dyDescent="0.2">
      <c r="A494" s="179"/>
      <c r="B494" s="122"/>
      <c r="C494" s="119" t="s">
        <v>169</v>
      </c>
      <c r="D494" s="102">
        <v>0</v>
      </c>
      <c r="E494" s="102">
        <v>393169</v>
      </c>
      <c r="F494" s="102">
        <f t="shared" si="159"/>
        <v>393169</v>
      </c>
      <c r="G494" s="44"/>
    </row>
    <row r="495" spans="1:7" ht="14.25" x14ac:dyDescent="0.2">
      <c r="A495" s="179"/>
      <c r="B495" s="122"/>
      <c r="C495" s="8" t="s">
        <v>115</v>
      </c>
      <c r="D495" s="9">
        <v>5185206</v>
      </c>
      <c r="E495" s="44">
        <v>380000</v>
      </c>
      <c r="F495" s="44">
        <f t="shared" si="159"/>
        <v>5565206</v>
      </c>
    </row>
    <row r="496" spans="1:7" ht="14.25" x14ac:dyDescent="0.2">
      <c r="A496" s="179"/>
      <c r="B496" s="104"/>
      <c r="C496" s="4" t="s">
        <v>3</v>
      </c>
      <c r="D496" s="6">
        <f>D497+D502</f>
        <v>19338149</v>
      </c>
      <c r="E496" s="36">
        <f t="shared" ref="E496:F496" si="160">E497+E502</f>
        <v>1012108</v>
      </c>
      <c r="F496" s="36">
        <f t="shared" si="160"/>
        <v>20350257</v>
      </c>
    </row>
    <row r="497" spans="1:7" ht="15" x14ac:dyDescent="0.25">
      <c r="A497" s="180"/>
      <c r="B497" s="106"/>
      <c r="C497" s="10" t="s">
        <v>2</v>
      </c>
      <c r="D497" s="12">
        <f>D498+D501</f>
        <v>16208893</v>
      </c>
      <c r="E497" s="152">
        <f t="shared" ref="E497:F497" si="161">E498+E501</f>
        <v>316408</v>
      </c>
      <c r="F497" s="152">
        <f t="shared" si="161"/>
        <v>16525301</v>
      </c>
    </row>
    <row r="498" spans="1:7" ht="14.25" x14ac:dyDescent="0.2">
      <c r="A498" s="179"/>
      <c r="B498" s="122"/>
      <c r="C498" s="8" t="s">
        <v>5</v>
      </c>
      <c r="D498" s="9">
        <v>16208893</v>
      </c>
      <c r="E498" s="44">
        <v>286370</v>
      </c>
      <c r="F498" s="44">
        <f t="shared" ref="F498:F502" si="162">D498+E498</f>
        <v>16495263</v>
      </c>
    </row>
    <row r="499" spans="1:7" ht="14.25" x14ac:dyDescent="0.2">
      <c r="A499" s="179"/>
      <c r="B499" s="122"/>
      <c r="C499" s="50" t="s">
        <v>114</v>
      </c>
      <c r="D499" s="9">
        <v>6993455</v>
      </c>
      <c r="E499" s="44">
        <v>188901</v>
      </c>
      <c r="F499" s="44">
        <f t="shared" si="162"/>
        <v>7182356</v>
      </c>
    </row>
    <row r="500" spans="1:7" ht="14.25" x14ac:dyDescent="0.2">
      <c r="A500" s="179"/>
      <c r="B500" s="122"/>
      <c r="C500" s="56" t="s">
        <v>117</v>
      </c>
      <c r="D500" s="9">
        <v>5416113</v>
      </c>
      <c r="E500" s="44">
        <v>152845</v>
      </c>
      <c r="F500" s="44">
        <f t="shared" si="162"/>
        <v>5568958</v>
      </c>
    </row>
    <row r="501" spans="1:7" s="164" customFormat="1" x14ac:dyDescent="0.2">
      <c r="A501" s="79"/>
      <c r="B501" s="79"/>
      <c r="C501" s="119" t="s">
        <v>86</v>
      </c>
      <c r="D501" s="102">
        <v>0</v>
      </c>
      <c r="E501" s="102">
        <v>30038</v>
      </c>
      <c r="F501" s="102">
        <f t="shared" si="162"/>
        <v>30038</v>
      </c>
    </row>
    <row r="502" spans="1:7" ht="15" x14ac:dyDescent="0.25">
      <c r="A502" s="180"/>
      <c r="B502" s="106"/>
      <c r="C502" s="10" t="s">
        <v>82</v>
      </c>
      <c r="D502" s="12">
        <v>3129256</v>
      </c>
      <c r="E502" s="152">
        <v>695700</v>
      </c>
      <c r="F502" s="152">
        <f t="shared" si="162"/>
        <v>3824956</v>
      </c>
      <c r="G502" s="44"/>
    </row>
    <row r="503" spans="1:7" s="52" customFormat="1" ht="11.25" x14ac:dyDescent="0.2">
      <c r="A503" s="108"/>
      <c r="B503" s="111"/>
      <c r="D503" s="53"/>
      <c r="E503" s="163"/>
      <c r="F503" s="163"/>
    </row>
    <row r="504" spans="1:7" s="52" customFormat="1" ht="11.25" x14ac:dyDescent="0.2">
      <c r="A504" s="108"/>
      <c r="B504" s="111"/>
      <c r="D504" s="53"/>
      <c r="E504" s="163"/>
      <c r="F504" s="163"/>
    </row>
    <row r="505" spans="1:7" s="164" customFormat="1" ht="11.25" x14ac:dyDescent="0.2">
      <c r="A505" s="108"/>
      <c r="B505" s="162"/>
      <c r="D505" s="163"/>
      <c r="E505" s="163"/>
      <c r="F505" s="163"/>
    </row>
    <row r="506" spans="1:7" ht="15.75" x14ac:dyDescent="0.25">
      <c r="A506" s="176" t="s">
        <v>195</v>
      </c>
      <c r="B506" s="175"/>
      <c r="C506" s="74" t="s">
        <v>354</v>
      </c>
      <c r="D506" s="31"/>
      <c r="E506" s="34"/>
      <c r="F506" s="34"/>
    </row>
    <row r="507" spans="1:7" ht="15.75" x14ac:dyDescent="0.25">
      <c r="A507" s="212" t="s">
        <v>403</v>
      </c>
      <c r="B507" s="212"/>
      <c r="C507" s="74" t="s">
        <v>435</v>
      </c>
      <c r="D507" s="31"/>
      <c r="E507" s="34"/>
      <c r="F507" s="34"/>
    </row>
    <row r="508" spans="1:7" s="45" customFormat="1" ht="15.75" x14ac:dyDescent="0.25">
      <c r="A508" s="174"/>
      <c r="B508" s="174"/>
      <c r="C508" s="74" t="s">
        <v>355</v>
      </c>
      <c r="D508" s="34"/>
      <c r="E508" s="34"/>
      <c r="F508" s="34"/>
    </row>
    <row r="509" spans="1:7" s="52" customFormat="1" ht="11.25" x14ac:dyDescent="0.2">
      <c r="A509" s="171"/>
      <c r="B509" s="171"/>
      <c r="C509" s="165"/>
      <c r="D509" s="53"/>
      <c r="E509" s="163"/>
      <c r="F509" s="163"/>
    </row>
    <row r="510" spans="1:7" ht="15" x14ac:dyDescent="0.25">
      <c r="A510" s="179"/>
      <c r="B510" s="106"/>
      <c r="C510" s="4" t="s">
        <v>61</v>
      </c>
      <c r="D510" s="6">
        <f>SUM(D511:D511)</f>
        <v>2026103</v>
      </c>
      <c r="E510" s="36">
        <f t="shared" ref="E510:F510" si="163">SUM(E511:E511)</f>
        <v>0</v>
      </c>
      <c r="F510" s="36">
        <f t="shared" si="163"/>
        <v>2026103</v>
      </c>
    </row>
    <row r="511" spans="1:7" x14ac:dyDescent="0.2">
      <c r="A511" s="66"/>
      <c r="C511" s="45" t="s">
        <v>363</v>
      </c>
      <c r="D511" s="9">
        <v>2026103</v>
      </c>
      <c r="E511" s="44"/>
      <c r="F511" s="44">
        <f t="shared" ref="F511" si="164">D511+E511</f>
        <v>2026103</v>
      </c>
    </row>
    <row r="512" spans="1:7" ht="15" x14ac:dyDescent="0.25">
      <c r="A512" s="62"/>
      <c r="B512" s="16"/>
      <c r="C512" s="4" t="s">
        <v>3</v>
      </c>
      <c r="D512" s="6">
        <f>D513</f>
        <v>2026103</v>
      </c>
      <c r="E512" s="36">
        <f t="shared" ref="E512:F513" si="165">E513</f>
        <v>0</v>
      </c>
      <c r="F512" s="36">
        <f t="shared" si="165"/>
        <v>2026103</v>
      </c>
    </row>
    <row r="513" spans="1:6" ht="15" x14ac:dyDescent="0.25">
      <c r="A513" s="25"/>
      <c r="B513" s="10"/>
      <c r="C513" s="10" t="s">
        <v>2</v>
      </c>
      <c r="D513" s="12">
        <f>D514</f>
        <v>2026103</v>
      </c>
      <c r="E513" s="152">
        <f t="shared" si="165"/>
        <v>0</v>
      </c>
      <c r="F513" s="152">
        <f t="shared" si="165"/>
        <v>2026103</v>
      </c>
    </row>
    <row r="514" spans="1:6" x14ac:dyDescent="0.2">
      <c r="A514" s="79"/>
      <c r="C514" s="8" t="s">
        <v>83</v>
      </c>
      <c r="D514" s="9">
        <v>2026103</v>
      </c>
      <c r="E514" s="44"/>
      <c r="F514" s="44">
        <f t="shared" ref="F514" si="166">D514+E514</f>
        <v>2026103</v>
      </c>
    </row>
    <row r="515" spans="1:6" s="52" customFormat="1" ht="11.25" x14ac:dyDescent="0.2">
      <c r="A515" s="76"/>
      <c r="D515" s="53"/>
      <c r="E515" s="163"/>
      <c r="F515" s="163"/>
    </row>
    <row r="516" spans="1:6" s="164" customFormat="1" ht="11.25" x14ac:dyDescent="0.2">
      <c r="A516" s="160"/>
      <c r="D516" s="163"/>
      <c r="E516" s="163"/>
      <c r="F516" s="163"/>
    </row>
    <row r="517" spans="1:6" s="164" customFormat="1" ht="11.25" x14ac:dyDescent="0.2">
      <c r="A517" s="160"/>
      <c r="D517" s="163"/>
      <c r="E517" s="163"/>
      <c r="F517" s="163"/>
    </row>
    <row r="518" spans="1:6" ht="15.75" x14ac:dyDescent="0.25">
      <c r="A518" s="69" t="s">
        <v>116</v>
      </c>
      <c r="B518" s="1" t="s">
        <v>89</v>
      </c>
      <c r="C518" s="2" t="s">
        <v>353</v>
      </c>
      <c r="D518" s="31"/>
      <c r="E518" s="34"/>
      <c r="F518" s="34"/>
    </row>
    <row r="519" spans="1:6" ht="15.75" x14ac:dyDescent="0.25">
      <c r="A519" s="210" t="s">
        <v>404</v>
      </c>
      <c r="B519" s="210"/>
      <c r="C519" s="2" t="s">
        <v>352</v>
      </c>
      <c r="D519" s="31"/>
      <c r="E519" s="34"/>
      <c r="F519" s="34"/>
    </row>
    <row r="520" spans="1:6" s="52" customFormat="1" ht="11.25" x14ac:dyDescent="0.2">
      <c r="A520" s="92"/>
      <c r="B520" s="92"/>
      <c r="C520" s="165"/>
      <c r="D520" s="53"/>
      <c r="E520" s="163"/>
      <c r="F520" s="163"/>
    </row>
    <row r="521" spans="1:6" ht="15" x14ac:dyDescent="0.25">
      <c r="A521" s="62"/>
      <c r="B521" s="16"/>
      <c r="C521" s="4" t="s">
        <v>61</v>
      </c>
      <c r="D521" s="6">
        <f>SUM(D522:D522)</f>
        <v>8211305</v>
      </c>
      <c r="E521" s="36">
        <f t="shared" ref="E521:F521" si="167">SUM(E522:E522)</f>
        <v>0</v>
      </c>
      <c r="F521" s="36">
        <f t="shared" si="167"/>
        <v>8211305</v>
      </c>
    </row>
    <row r="522" spans="1:6" x14ac:dyDescent="0.2">
      <c r="A522" s="66"/>
      <c r="C522" s="45" t="s">
        <v>363</v>
      </c>
      <c r="D522" s="9">
        <v>8211305</v>
      </c>
      <c r="E522" s="44"/>
      <c r="F522" s="44">
        <f t="shared" ref="F522" si="168">D522+E522</f>
        <v>8211305</v>
      </c>
    </row>
    <row r="523" spans="1:6" ht="15" x14ac:dyDescent="0.25">
      <c r="A523" s="62"/>
      <c r="B523" s="16"/>
      <c r="C523" s="4" t="s">
        <v>3</v>
      </c>
      <c r="D523" s="6">
        <f>D524</f>
        <v>8211305</v>
      </c>
      <c r="E523" s="36">
        <f t="shared" ref="E523:F523" si="169">E524</f>
        <v>0</v>
      </c>
      <c r="F523" s="36">
        <f t="shared" si="169"/>
        <v>8211305</v>
      </c>
    </row>
    <row r="524" spans="1:6" ht="15" x14ac:dyDescent="0.25">
      <c r="A524" s="25"/>
      <c r="B524" s="10"/>
      <c r="C524" s="16" t="s">
        <v>82</v>
      </c>
      <c r="D524" s="35">
        <v>8211305</v>
      </c>
      <c r="E524" s="152"/>
      <c r="F524" s="152">
        <f t="shared" ref="F524" si="170">D524+E524</f>
        <v>8211305</v>
      </c>
    </row>
    <row r="525" spans="1:6" s="52" customFormat="1" ht="11.25" x14ac:dyDescent="0.2">
      <c r="A525" s="76"/>
      <c r="D525" s="53"/>
      <c r="E525" s="163"/>
      <c r="F525" s="163"/>
    </row>
    <row r="526" spans="1:6" s="52" customFormat="1" ht="11.25" x14ac:dyDescent="0.2">
      <c r="A526" s="76"/>
      <c r="D526" s="53"/>
      <c r="E526" s="163"/>
      <c r="F526" s="163"/>
    </row>
    <row r="527" spans="1:6" s="52" customFormat="1" ht="11.25" x14ac:dyDescent="0.2">
      <c r="A527" s="76"/>
      <c r="D527" s="53"/>
      <c r="E527" s="163"/>
      <c r="F527" s="163"/>
    </row>
    <row r="528" spans="1:6" s="164" customFormat="1" ht="11.25" x14ac:dyDescent="0.2">
      <c r="A528" s="160"/>
      <c r="D528" s="163"/>
      <c r="E528" s="163"/>
      <c r="F528" s="163"/>
    </row>
    <row r="529" spans="1:7" s="164" customFormat="1" ht="11.25" x14ac:dyDescent="0.2">
      <c r="A529" s="160"/>
      <c r="D529" s="163"/>
      <c r="E529" s="163"/>
      <c r="F529" s="163"/>
    </row>
    <row r="530" spans="1:7" s="164" customFormat="1" ht="11.25" x14ac:dyDescent="0.2">
      <c r="A530" s="160"/>
      <c r="D530" s="163"/>
      <c r="E530" s="163"/>
      <c r="F530" s="163"/>
    </row>
    <row r="531" spans="1:7" s="164" customFormat="1" ht="11.25" x14ac:dyDescent="0.2">
      <c r="A531" s="160"/>
      <c r="D531" s="163"/>
      <c r="E531" s="163"/>
      <c r="F531" s="163"/>
    </row>
    <row r="532" spans="1:7" s="164" customFormat="1" ht="11.25" x14ac:dyDescent="0.2">
      <c r="A532" s="160"/>
      <c r="D532" s="163"/>
      <c r="E532" s="163"/>
      <c r="F532" s="163"/>
    </row>
    <row r="533" spans="1:7" s="164" customFormat="1" ht="11.25" x14ac:dyDescent="0.2">
      <c r="A533" s="160"/>
      <c r="D533" s="163"/>
      <c r="E533" s="163"/>
      <c r="F533" s="163"/>
    </row>
    <row r="534" spans="1:7" s="164" customFormat="1" ht="11.25" x14ac:dyDescent="0.2">
      <c r="A534" s="160"/>
      <c r="D534" s="163"/>
      <c r="E534" s="163"/>
      <c r="F534" s="163"/>
    </row>
    <row r="535" spans="1:7" s="164" customFormat="1" ht="11.25" x14ac:dyDescent="0.2">
      <c r="A535" s="160"/>
      <c r="D535" s="163"/>
      <c r="E535" s="163"/>
      <c r="F535" s="163"/>
    </row>
    <row r="536" spans="1:7" ht="18.75" x14ac:dyDescent="0.3">
      <c r="A536" s="138"/>
      <c r="B536" s="18"/>
      <c r="C536" s="137" t="s">
        <v>295</v>
      </c>
      <c r="D536" s="54"/>
      <c r="E536" s="54"/>
      <c r="F536" s="54"/>
    </row>
    <row r="537" spans="1:7" s="45" customFormat="1" ht="18.75" x14ac:dyDescent="0.3">
      <c r="A537" s="138"/>
      <c r="B537" s="18"/>
      <c r="C537" s="137" t="s">
        <v>310</v>
      </c>
      <c r="D537" s="54"/>
      <c r="E537" s="54"/>
      <c r="F537" s="54"/>
    </row>
    <row r="538" spans="1:7" s="52" customFormat="1" ht="11.25" x14ac:dyDescent="0.2">
      <c r="A538" s="76"/>
      <c r="D538" s="53"/>
      <c r="E538" s="163"/>
      <c r="F538" s="163"/>
    </row>
    <row r="539" spans="1:7" ht="15.75" x14ac:dyDescent="0.25">
      <c r="A539" s="69"/>
      <c r="B539" s="2"/>
      <c r="C539" s="2" t="s">
        <v>61</v>
      </c>
      <c r="D539" s="3">
        <f>SUM(D540:D542)</f>
        <v>47655866</v>
      </c>
      <c r="E539" s="78">
        <f t="shared" ref="E539:F539" si="171">SUM(E540:E542)</f>
        <v>21592106</v>
      </c>
      <c r="F539" s="78">
        <f t="shared" si="171"/>
        <v>69247972</v>
      </c>
    </row>
    <row r="540" spans="1:7" ht="14.25" x14ac:dyDescent="0.2">
      <c r="A540" s="62"/>
      <c r="C540" s="45" t="s">
        <v>363</v>
      </c>
      <c r="D540" s="9">
        <f>D555+D577+D599+D621+D568+D631+D589+D613+D641</f>
        <v>46045178</v>
      </c>
      <c r="E540" s="44">
        <f>E555+E577+E599+E621+E568+E631+E589+E613+E641</f>
        <v>19870216</v>
      </c>
      <c r="F540" s="44">
        <f>F555+F577+F599+F621+F568+F631+F589+F613+F641</f>
        <v>65915394</v>
      </c>
    </row>
    <row r="541" spans="1:7" s="45" customFormat="1" ht="14.25" x14ac:dyDescent="0.2">
      <c r="A541" s="62"/>
      <c r="C541" s="119" t="s">
        <v>169</v>
      </c>
      <c r="D541" s="102">
        <f>D642</f>
        <v>0</v>
      </c>
      <c r="E541" s="102">
        <f t="shared" ref="E541:F541" si="172">E642</f>
        <v>2338</v>
      </c>
      <c r="F541" s="102">
        <f t="shared" si="172"/>
        <v>2338</v>
      </c>
      <c r="G541" s="122"/>
    </row>
    <row r="542" spans="1:7" ht="14.25" x14ac:dyDescent="0.2">
      <c r="A542" s="62"/>
      <c r="C542" s="8" t="s">
        <v>115</v>
      </c>
      <c r="D542" s="9">
        <f>D556+D578</f>
        <v>1610688</v>
      </c>
      <c r="E542" s="44">
        <f t="shared" ref="E542:F542" si="173">E556+E578</f>
        <v>1719552</v>
      </c>
      <c r="F542" s="44">
        <f t="shared" si="173"/>
        <v>3330240</v>
      </c>
    </row>
    <row r="543" spans="1:7" ht="15.75" x14ac:dyDescent="0.25">
      <c r="A543" s="69"/>
      <c r="B543" s="2"/>
      <c r="C543" s="2" t="s">
        <v>3</v>
      </c>
      <c r="D543" s="3">
        <f>D544+D548</f>
        <v>47655866</v>
      </c>
      <c r="E543" s="78">
        <f t="shared" ref="E543:F543" si="174">E544+E548</f>
        <v>21592106</v>
      </c>
      <c r="F543" s="78">
        <f t="shared" si="174"/>
        <v>69247972</v>
      </c>
    </row>
    <row r="544" spans="1:7" ht="15" x14ac:dyDescent="0.25">
      <c r="A544" s="25"/>
      <c r="B544" s="10"/>
      <c r="C544" s="10" t="s">
        <v>2</v>
      </c>
      <c r="D544" s="12">
        <f>D545</f>
        <v>47120086</v>
      </c>
      <c r="E544" s="152">
        <f t="shared" ref="E544:F544" si="175">E545</f>
        <v>19820205</v>
      </c>
      <c r="F544" s="152">
        <f t="shared" si="175"/>
        <v>66940291</v>
      </c>
    </row>
    <row r="545" spans="1:6" ht="14.25" x14ac:dyDescent="0.2">
      <c r="A545" s="62"/>
      <c r="C545" s="8" t="s">
        <v>5</v>
      </c>
      <c r="D545" s="9">
        <f>D559+D571+D581+D602+D624+D634+D592+D645</f>
        <v>47120086</v>
      </c>
      <c r="E545" s="44">
        <f>E559+E571+E581+E602+E624+E634+E592+E645</f>
        <v>19820205</v>
      </c>
      <c r="F545" s="44">
        <f>F559+F571+F581+F602+F624+F634+F592+F645</f>
        <v>66940291</v>
      </c>
    </row>
    <row r="546" spans="1:6" ht="14.25" x14ac:dyDescent="0.2">
      <c r="A546" s="62"/>
      <c r="C546" s="50" t="s">
        <v>114</v>
      </c>
      <c r="D546" s="9">
        <f>D560</f>
        <v>4171550</v>
      </c>
      <c r="E546" s="44">
        <f t="shared" ref="E546:F546" si="176">E560</f>
        <v>3493672</v>
      </c>
      <c r="F546" s="44">
        <f t="shared" si="176"/>
        <v>7665222</v>
      </c>
    </row>
    <row r="547" spans="1:6" ht="14.25" x14ac:dyDescent="0.2">
      <c r="A547" s="62"/>
      <c r="C547" s="56" t="s">
        <v>117</v>
      </c>
      <c r="D547" s="9">
        <f>D561</f>
        <v>3248322</v>
      </c>
      <c r="E547" s="44">
        <f t="shared" ref="E547:F547" si="177">E561</f>
        <v>2690341</v>
      </c>
      <c r="F547" s="44">
        <f t="shared" si="177"/>
        <v>5938663</v>
      </c>
    </row>
    <row r="548" spans="1:6" ht="15" x14ac:dyDescent="0.25">
      <c r="A548" s="62"/>
      <c r="C548" s="16" t="s">
        <v>82</v>
      </c>
      <c r="D548" s="35">
        <f>D593+D615+D562+D646+D582</f>
        <v>535780</v>
      </c>
      <c r="E548" s="152">
        <f>E593+E615+E562+E646+E582</f>
        <v>1771901</v>
      </c>
      <c r="F548" s="152">
        <f>F593+F615+F562+F646+F582</f>
        <v>2307681</v>
      </c>
    </row>
    <row r="549" spans="1:6" s="52" customFormat="1" ht="11.25" x14ac:dyDescent="0.2">
      <c r="A549" s="76"/>
      <c r="D549" s="53"/>
      <c r="E549" s="163"/>
      <c r="F549" s="163"/>
    </row>
    <row r="550" spans="1:6" s="52" customFormat="1" ht="11.25" x14ac:dyDescent="0.2">
      <c r="A550" s="76"/>
      <c r="D550" s="53"/>
      <c r="E550" s="163"/>
      <c r="F550" s="163"/>
    </row>
    <row r="551" spans="1:6" ht="15.75" x14ac:dyDescent="0.25">
      <c r="A551" s="69" t="s">
        <v>119</v>
      </c>
      <c r="B551" s="1" t="s">
        <v>103</v>
      </c>
      <c r="C551" s="2" t="s">
        <v>312</v>
      </c>
      <c r="D551" s="31"/>
      <c r="E551" s="34"/>
      <c r="F551" s="34"/>
    </row>
    <row r="552" spans="1:6" s="45" customFormat="1" ht="15.75" x14ac:dyDescent="0.25">
      <c r="A552" s="210" t="s">
        <v>366</v>
      </c>
      <c r="B552" s="210"/>
      <c r="C552" s="74" t="s">
        <v>311</v>
      </c>
      <c r="D552" s="34"/>
      <c r="E552" s="34"/>
      <c r="F552" s="34"/>
    </row>
    <row r="553" spans="1:6" s="52" customFormat="1" ht="11.25" x14ac:dyDescent="0.2">
      <c r="A553" s="92"/>
      <c r="B553" s="92"/>
      <c r="C553" s="165"/>
      <c r="D553" s="53"/>
      <c r="E553" s="163"/>
      <c r="F553" s="163"/>
    </row>
    <row r="554" spans="1:6" ht="14.25" x14ac:dyDescent="0.2">
      <c r="A554" s="62"/>
      <c r="B554" s="5"/>
      <c r="C554" s="4" t="s">
        <v>61</v>
      </c>
      <c r="D554" s="6">
        <f>SUM(D555:D556)</f>
        <v>4812213</v>
      </c>
      <c r="E554" s="36">
        <f t="shared" ref="E554:F554" si="178">SUM(E555:E556)</f>
        <v>4048418</v>
      </c>
      <c r="F554" s="36">
        <f t="shared" si="178"/>
        <v>8860631</v>
      </c>
    </row>
    <row r="555" spans="1:6" ht="14.25" x14ac:dyDescent="0.2">
      <c r="A555" s="62"/>
      <c r="B555" s="71"/>
      <c r="C555" s="45" t="s">
        <v>363</v>
      </c>
      <c r="D555" s="9">
        <v>4243067</v>
      </c>
      <c r="E555" s="44">
        <v>3811460</v>
      </c>
      <c r="F555" s="44">
        <f t="shared" ref="F555:F556" si="179">D555+E555</f>
        <v>8054527</v>
      </c>
    </row>
    <row r="556" spans="1:6" ht="14.25" x14ac:dyDescent="0.2">
      <c r="A556" s="62"/>
      <c r="B556" s="71"/>
      <c r="C556" s="8" t="s">
        <v>115</v>
      </c>
      <c r="D556" s="9">
        <v>569146</v>
      </c>
      <c r="E556" s="44">
        <v>236958</v>
      </c>
      <c r="F556" s="44">
        <f t="shared" si="179"/>
        <v>806104</v>
      </c>
    </row>
    <row r="557" spans="1:6" ht="14.25" x14ac:dyDescent="0.2">
      <c r="A557" s="62"/>
      <c r="B557" s="5"/>
      <c r="C557" s="4" t="s">
        <v>3</v>
      </c>
      <c r="D557" s="6">
        <f>D558+D562</f>
        <v>4812213</v>
      </c>
      <c r="E557" s="36">
        <f t="shared" ref="E557:F557" si="180">E558+E562</f>
        <v>4048418</v>
      </c>
      <c r="F557" s="36">
        <f t="shared" si="180"/>
        <v>8860631</v>
      </c>
    </row>
    <row r="558" spans="1:6" ht="15" x14ac:dyDescent="0.25">
      <c r="A558" s="25"/>
      <c r="B558" s="11"/>
      <c r="C558" s="10" t="s">
        <v>2</v>
      </c>
      <c r="D558" s="12">
        <f>D559</f>
        <v>4776433</v>
      </c>
      <c r="E558" s="152">
        <f t="shared" ref="E558:F558" si="181">E559</f>
        <v>3948514</v>
      </c>
      <c r="F558" s="152">
        <f t="shared" si="181"/>
        <v>8724947</v>
      </c>
    </row>
    <row r="559" spans="1:6" ht="14.25" x14ac:dyDescent="0.2">
      <c r="A559" s="62"/>
      <c r="B559" s="71"/>
      <c r="C559" s="8" t="s">
        <v>5</v>
      </c>
      <c r="D559" s="9">
        <v>4776433</v>
      </c>
      <c r="E559" s="44">
        <v>3948514</v>
      </c>
      <c r="F559" s="44">
        <f t="shared" ref="F559:F562" si="182">D559+E559</f>
        <v>8724947</v>
      </c>
    </row>
    <row r="560" spans="1:6" ht="14.25" x14ac:dyDescent="0.2">
      <c r="A560" s="62"/>
      <c r="B560" s="71"/>
      <c r="C560" s="50" t="s">
        <v>114</v>
      </c>
      <c r="D560" s="9">
        <v>4171550</v>
      </c>
      <c r="E560" s="44">
        <v>3493672</v>
      </c>
      <c r="F560" s="44">
        <f t="shared" si="182"/>
        <v>7665222</v>
      </c>
    </row>
    <row r="561" spans="1:6" ht="14.25" x14ac:dyDescent="0.2">
      <c r="A561" s="62"/>
      <c r="B561" s="71"/>
      <c r="C561" s="56" t="s">
        <v>117</v>
      </c>
      <c r="D561" s="9">
        <v>3248322</v>
      </c>
      <c r="E561" s="44">
        <v>2690341</v>
      </c>
      <c r="F561" s="44">
        <f t="shared" si="182"/>
        <v>5938663</v>
      </c>
    </row>
    <row r="562" spans="1:6" s="45" customFormat="1" ht="15" x14ac:dyDescent="0.25">
      <c r="A562" s="62"/>
      <c r="B562" s="71"/>
      <c r="C562" s="16" t="s">
        <v>82</v>
      </c>
      <c r="D562" s="35">
        <v>35780</v>
      </c>
      <c r="E562" s="152">
        <v>99904</v>
      </c>
      <c r="F562" s="152">
        <f t="shared" si="182"/>
        <v>135684</v>
      </c>
    </row>
    <row r="563" spans="1:6" s="52" customFormat="1" ht="11.25" x14ac:dyDescent="0.2">
      <c r="A563" s="76"/>
      <c r="B563" s="70"/>
      <c r="D563" s="53"/>
      <c r="E563" s="163"/>
      <c r="F563" s="163"/>
    </row>
    <row r="564" spans="1:6" s="52" customFormat="1" ht="11.25" x14ac:dyDescent="0.2">
      <c r="A564" s="76"/>
      <c r="B564" s="70"/>
      <c r="D564" s="53"/>
      <c r="E564" s="163"/>
      <c r="F564" s="163"/>
    </row>
    <row r="565" spans="1:6" ht="15.75" x14ac:dyDescent="0.25">
      <c r="A565" s="69" t="s">
        <v>77</v>
      </c>
      <c r="B565" s="1" t="s">
        <v>103</v>
      </c>
      <c r="C565" s="2" t="s">
        <v>151</v>
      </c>
      <c r="D565" s="3"/>
      <c r="E565" s="78"/>
      <c r="F565" s="78"/>
    </row>
    <row r="566" spans="1:6" s="52" customFormat="1" ht="15" x14ac:dyDescent="0.25">
      <c r="A566" s="210" t="s">
        <v>380</v>
      </c>
      <c r="B566" s="210"/>
      <c r="C566" s="165"/>
      <c r="D566" s="159"/>
      <c r="E566" s="167"/>
      <c r="F566" s="167"/>
    </row>
    <row r="567" spans="1:6" ht="14.25" x14ac:dyDescent="0.2">
      <c r="C567" s="4" t="s">
        <v>61</v>
      </c>
      <c r="D567" s="6">
        <f>SUM(D568:D568)</f>
        <v>133650</v>
      </c>
      <c r="E567" s="36">
        <f t="shared" ref="E567:F567" si="183">SUM(E568:E568)</f>
        <v>0</v>
      </c>
      <c r="F567" s="36">
        <f t="shared" si="183"/>
        <v>133650</v>
      </c>
    </row>
    <row r="568" spans="1:6" ht="14.25" x14ac:dyDescent="0.2">
      <c r="A568" s="62"/>
      <c r="B568" s="57"/>
      <c r="C568" s="45" t="s">
        <v>363</v>
      </c>
      <c r="D568" s="9">
        <v>133650</v>
      </c>
      <c r="E568" s="44"/>
      <c r="F568" s="44">
        <f t="shared" ref="F568" si="184">D568+E568</f>
        <v>133650</v>
      </c>
    </row>
    <row r="569" spans="1:6" ht="14.25" x14ac:dyDescent="0.2">
      <c r="A569" s="62"/>
      <c r="B569" s="62"/>
      <c r="C569" s="4" t="s">
        <v>3</v>
      </c>
      <c r="D569" s="6">
        <f>D570</f>
        <v>133650</v>
      </c>
      <c r="E569" s="36">
        <f t="shared" ref="E569:F570" si="185">E570</f>
        <v>0</v>
      </c>
      <c r="F569" s="36">
        <f t="shared" si="185"/>
        <v>133650</v>
      </c>
    </row>
    <row r="570" spans="1:6" ht="15" x14ac:dyDescent="0.25">
      <c r="A570" s="25"/>
      <c r="B570" s="25"/>
      <c r="C570" s="10" t="s">
        <v>2</v>
      </c>
      <c r="D570" s="12">
        <f>D571</f>
        <v>133650</v>
      </c>
      <c r="E570" s="152">
        <f t="shared" si="185"/>
        <v>0</v>
      </c>
      <c r="F570" s="152">
        <f t="shared" si="185"/>
        <v>133650</v>
      </c>
    </row>
    <row r="571" spans="1:6" ht="14.25" x14ac:dyDescent="0.2">
      <c r="A571" s="62"/>
      <c r="B571" s="57"/>
      <c r="C571" s="8" t="s">
        <v>1</v>
      </c>
      <c r="D571" s="9">
        <v>133650</v>
      </c>
      <c r="E571" s="44"/>
      <c r="F571" s="44">
        <f t="shared" ref="F571" si="186">D571+E571</f>
        <v>133650</v>
      </c>
    </row>
    <row r="572" spans="1:6" s="52" customFormat="1" ht="11.25" x14ac:dyDescent="0.2">
      <c r="A572" s="76"/>
      <c r="B572" s="70"/>
      <c r="D572" s="53"/>
      <c r="E572" s="163"/>
      <c r="F572" s="163"/>
    </row>
    <row r="573" spans="1:6" s="52" customFormat="1" ht="11.25" x14ac:dyDescent="0.2">
      <c r="A573" s="76"/>
      <c r="B573" s="70"/>
      <c r="D573" s="53"/>
      <c r="E573" s="163"/>
      <c r="F573" s="163"/>
    </row>
    <row r="574" spans="1:6" ht="15.75" x14ac:dyDescent="0.25">
      <c r="A574" s="69" t="s">
        <v>26</v>
      </c>
      <c r="B574" s="1" t="s">
        <v>103</v>
      </c>
      <c r="C574" s="2" t="s">
        <v>219</v>
      </c>
      <c r="D574" s="3"/>
      <c r="E574" s="78"/>
      <c r="F574" s="78"/>
    </row>
    <row r="575" spans="1:6" s="52" customFormat="1" ht="15" x14ac:dyDescent="0.25">
      <c r="A575" s="210" t="s">
        <v>380</v>
      </c>
      <c r="B575" s="210"/>
      <c r="C575" s="165"/>
      <c r="D575" s="159"/>
      <c r="E575" s="167"/>
      <c r="F575" s="167"/>
    </row>
    <row r="576" spans="1:6" ht="14.25" x14ac:dyDescent="0.2">
      <c r="C576" s="4" t="s">
        <v>61</v>
      </c>
      <c r="D576" s="6">
        <f>D577+D578</f>
        <v>35202060</v>
      </c>
      <c r="E576" s="36">
        <f t="shared" ref="E576:F576" si="187">E577+E578</f>
        <v>13989878</v>
      </c>
      <c r="F576" s="36">
        <f t="shared" si="187"/>
        <v>49191938</v>
      </c>
    </row>
    <row r="577" spans="1:6" ht="14.25" x14ac:dyDescent="0.2">
      <c r="A577" s="62"/>
      <c r="B577" s="57"/>
      <c r="C577" s="45" t="s">
        <v>363</v>
      </c>
      <c r="D577" s="9">
        <v>34160518</v>
      </c>
      <c r="E577" s="44">
        <v>12507284</v>
      </c>
      <c r="F577" s="44">
        <f t="shared" ref="F577:F578" si="188">D577+E577</f>
        <v>46667802</v>
      </c>
    </row>
    <row r="578" spans="1:6" ht="14.25" x14ac:dyDescent="0.2">
      <c r="A578" s="62"/>
      <c r="B578" s="57"/>
      <c r="C578" s="8" t="s">
        <v>115</v>
      </c>
      <c r="D578" s="9">
        <v>1041542</v>
      </c>
      <c r="E578" s="44">
        <v>1482594</v>
      </c>
      <c r="F578" s="44">
        <f t="shared" si="188"/>
        <v>2524136</v>
      </c>
    </row>
    <row r="579" spans="1:6" ht="14.25" x14ac:dyDescent="0.2">
      <c r="A579" s="62"/>
      <c r="B579" s="62"/>
      <c r="C579" s="4" t="s">
        <v>3</v>
      </c>
      <c r="D579" s="6">
        <f>D580+D582</f>
        <v>35202060</v>
      </c>
      <c r="E579" s="36">
        <f t="shared" ref="E579:F579" si="189">E580+E582</f>
        <v>13989878</v>
      </c>
      <c r="F579" s="36">
        <f t="shared" si="189"/>
        <v>49191938</v>
      </c>
    </row>
    <row r="580" spans="1:6" ht="15" x14ac:dyDescent="0.25">
      <c r="A580" s="25"/>
      <c r="B580" s="25"/>
      <c r="C580" s="10" t="s">
        <v>2</v>
      </c>
      <c r="D580" s="12">
        <f>D581</f>
        <v>35202060</v>
      </c>
      <c r="E580" s="152">
        <f t="shared" ref="E580:F580" si="190">E581</f>
        <v>12320179</v>
      </c>
      <c r="F580" s="152">
        <f t="shared" si="190"/>
        <v>47522239</v>
      </c>
    </row>
    <row r="581" spans="1:6" ht="14.25" x14ac:dyDescent="0.2">
      <c r="A581" s="62"/>
      <c r="B581" s="57"/>
      <c r="C581" s="8" t="s">
        <v>1</v>
      </c>
      <c r="D581" s="9">
        <v>35202060</v>
      </c>
      <c r="E581" s="44">
        <v>12320179</v>
      </c>
      <c r="F581" s="44">
        <f t="shared" ref="F581:F582" si="191">D581+E581</f>
        <v>47522239</v>
      </c>
    </row>
    <row r="582" spans="1:6" s="45" customFormat="1" ht="15" x14ac:dyDescent="0.25">
      <c r="A582" s="62"/>
      <c r="B582" s="71"/>
      <c r="C582" s="106" t="s">
        <v>82</v>
      </c>
      <c r="D582" s="107">
        <v>0</v>
      </c>
      <c r="E582" s="107">
        <v>1669699</v>
      </c>
      <c r="F582" s="107">
        <f t="shared" si="191"/>
        <v>1669699</v>
      </c>
    </row>
    <row r="583" spans="1:6" s="52" customFormat="1" ht="11.25" x14ac:dyDescent="0.2">
      <c r="A583" s="76"/>
      <c r="B583" s="72"/>
      <c r="D583" s="53"/>
      <c r="E583" s="163"/>
      <c r="F583" s="163"/>
    </row>
    <row r="584" spans="1:6" s="52" customFormat="1" ht="11.25" x14ac:dyDescent="0.2">
      <c r="A584" s="76"/>
      <c r="B584" s="76"/>
      <c r="D584" s="53"/>
      <c r="E584" s="163"/>
      <c r="F584" s="163"/>
    </row>
    <row r="585" spans="1:6" ht="15.75" x14ac:dyDescent="0.25">
      <c r="A585" s="69" t="s">
        <v>187</v>
      </c>
      <c r="B585" s="1" t="s">
        <v>103</v>
      </c>
      <c r="C585" s="2" t="s">
        <v>313</v>
      </c>
      <c r="D585" s="3"/>
      <c r="E585" s="78"/>
      <c r="F585" s="78"/>
    </row>
    <row r="586" spans="1:6" s="45" customFormat="1" ht="15.75" x14ac:dyDescent="0.25">
      <c r="A586" s="210" t="s">
        <v>386</v>
      </c>
      <c r="B586" s="210"/>
      <c r="C586" s="74" t="s">
        <v>314</v>
      </c>
      <c r="D586" s="78"/>
      <c r="E586" s="78"/>
      <c r="F586" s="78"/>
    </row>
    <row r="587" spans="1:6" s="52" customFormat="1" ht="11.25" x14ac:dyDescent="0.2">
      <c r="A587" s="92"/>
      <c r="B587" s="92"/>
      <c r="C587" s="165"/>
      <c r="D587" s="159"/>
      <c r="E587" s="167"/>
      <c r="F587" s="167"/>
    </row>
    <row r="588" spans="1:6" ht="14.25" x14ac:dyDescent="0.2">
      <c r="C588" s="4" t="s">
        <v>61</v>
      </c>
      <c r="D588" s="6">
        <f>D589</f>
        <v>335943</v>
      </c>
      <c r="E588" s="36">
        <f t="shared" ref="E588:F588" si="192">E589</f>
        <v>0</v>
      </c>
      <c r="F588" s="36">
        <f t="shared" si="192"/>
        <v>335943</v>
      </c>
    </row>
    <row r="589" spans="1:6" ht="14.25" x14ac:dyDescent="0.2">
      <c r="A589" s="62"/>
      <c r="B589" s="57"/>
      <c r="C589" s="45" t="s">
        <v>363</v>
      </c>
      <c r="D589" s="9">
        <v>335943</v>
      </c>
      <c r="E589" s="44"/>
      <c r="F589" s="44">
        <f t="shared" ref="F589" si="193">D589+E589</f>
        <v>335943</v>
      </c>
    </row>
    <row r="590" spans="1:6" ht="14.25" x14ac:dyDescent="0.2">
      <c r="A590" s="62"/>
      <c r="B590" s="62"/>
      <c r="C590" s="4" t="s">
        <v>3</v>
      </c>
      <c r="D590" s="6">
        <f>D593+D591</f>
        <v>335943</v>
      </c>
      <c r="E590" s="36">
        <f t="shared" ref="E590:F590" si="194">E593+E591</f>
        <v>0</v>
      </c>
      <c r="F590" s="36">
        <f t="shared" si="194"/>
        <v>335943</v>
      </c>
    </row>
    <row r="591" spans="1:6" ht="15" x14ac:dyDescent="0.25">
      <c r="A591" s="25"/>
      <c r="B591" s="25"/>
      <c r="C591" s="10" t="s">
        <v>2</v>
      </c>
      <c r="D591" s="12">
        <f>D592</f>
        <v>35943</v>
      </c>
      <c r="E591" s="152">
        <f t="shared" ref="E591:F591" si="195">E592</f>
        <v>0</v>
      </c>
      <c r="F591" s="152">
        <f t="shared" si="195"/>
        <v>35943</v>
      </c>
    </row>
    <row r="592" spans="1:6" ht="14.25" x14ac:dyDescent="0.2">
      <c r="A592" s="62"/>
      <c r="B592" s="57"/>
      <c r="C592" s="8" t="s">
        <v>1</v>
      </c>
      <c r="D592" s="9">
        <v>35943</v>
      </c>
      <c r="E592" s="44"/>
      <c r="F592" s="44">
        <f t="shared" ref="F592:F593" si="196">D592+E592</f>
        <v>35943</v>
      </c>
    </row>
    <row r="593" spans="1:6" ht="15" x14ac:dyDescent="0.25">
      <c r="A593" s="62"/>
      <c r="B593" s="71"/>
      <c r="C593" s="16" t="s">
        <v>82</v>
      </c>
      <c r="D593" s="35">
        <v>300000</v>
      </c>
      <c r="E593" s="152"/>
      <c r="F593" s="44">
        <f t="shared" si="196"/>
        <v>300000</v>
      </c>
    </row>
    <row r="594" spans="1:6" s="52" customFormat="1" ht="11.25" x14ac:dyDescent="0.2">
      <c r="A594" s="76"/>
      <c r="B594" s="76"/>
      <c r="D594" s="53"/>
      <c r="E594" s="163"/>
      <c r="F594" s="163"/>
    </row>
    <row r="595" spans="1:6" s="164" customFormat="1" ht="11.25" x14ac:dyDescent="0.2">
      <c r="A595" s="160"/>
      <c r="B595" s="160"/>
      <c r="D595" s="163"/>
      <c r="E595" s="163"/>
      <c r="F595" s="163"/>
    </row>
    <row r="596" spans="1:6" ht="15.75" x14ac:dyDescent="0.25">
      <c r="A596" s="69" t="s">
        <v>27</v>
      </c>
      <c r="B596" s="1" t="s">
        <v>103</v>
      </c>
      <c r="C596" s="2" t="s">
        <v>220</v>
      </c>
      <c r="D596" s="3"/>
      <c r="E596" s="78"/>
      <c r="F596" s="78"/>
    </row>
    <row r="597" spans="1:6" s="52" customFormat="1" ht="15" x14ac:dyDescent="0.25">
      <c r="A597" s="210" t="s">
        <v>380</v>
      </c>
      <c r="B597" s="210"/>
      <c r="C597" s="165"/>
      <c r="D597" s="159"/>
      <c r="E597" s="167"/>
      <c r="F597" s="167"/>
    </row>
    <row r="598" spans="1:6" ht="14.25" x14ac:dyDescent="0.2">
      <c r="C598" s="4" t="s">
        <v>61</v>
      </c>
      <c r="D598" s="6">
        <f>D599</f>
        <v>1250000</v>
      </c>
      <c r="E598" s="36">
        <f t="shared" ref="E598:F598" si="197">E599</f>
        <v>0</v>
      </c>
      <c r="F598" s="36">
        <f t="shared" si="197"/>
        <v>1250000</v>
      </c>
    </row>
    <row r="599" spans="1:6" ht="14.25" x14ac:dyDescent="0.2">
      <c r="A599" s="62"/>
      <c r="B599" s="57"/>
      <c r="C599" s="45" t="s">
        <v>363</v>
      </c>
      <c r="D599" s="9">
        <v>1250000</v>
      </c>
      <c r="E599" s="44"/>
      <c r="F599" s="44">
        <f t="shared" ref="F599" si="198">D599+E599</f>
        <v>1250000</v>
      </c>
    </row>
    <row r="600" spans="1:6" ht="14.25" x14ac:dyDescent="0.2">
      <c r="A600" s="62"/>
      <c r="B600" s="62"/>
      <c r="C600" s="4" t="s">
        <v>3</v>
      </c>
      <c r="D600" s="6">
        <f>D601</f>
        <v>1250000</v>
      </c>
      <c r="E600" s="36">
        <f t="shared" ref="E600:F601" si="199">E601</f>
        <v>0</v>
      </c>
      <c r="F600" s="36">
        <f t="shared" si="199"/>
        <v>1250000</v>
      </c>
    </row>
    <row r="601" spans="1:6" ht="15" x14ac:dyDescent="0.25">
      <c r="A601" s="25"/>
      <c r="B601" s="25"/>
      <c r="C601" s="10" t="s">
        <v>2</v>
      </c>
      <c r="D601" s="12">
        <f>D602</f>
        <v>1250000</v>
      </c>
      <c r="E601" s="152">
        <f t="shared" si="199"/>
        <v>0</v>
      </c>
      <c r="F601" s="152">
        <f t="shared" si="199"/>
        <v>1250000</v>
      </c>
    </row>
    <row r="602" spans="1:6" ht="14.25" x14ac:dyDescent="0.2">
      <c r="A602" s="62"/>
      <c r="B602" s="57"/>
      <c r="C602" s="8" t="s">
        <v>1</v>
      </c>
      <c r="D602" s="9">
        <v>1250000</v>
      </c>
      <c r="E602" s="44"/>
      <c r="F602" s="44">
        <f t="shared" ref="F602" si="200">D602+E602</f>
        <v>1250000</v>
      </c>
    </row>
    <row r="603" spans="1:6" s="52" customFormat="1" ht="11.25" x14ac:dyDescent="0.2">
      <c r="A603" s="76"/>
      <c r="B603" s="72"/>
      <c r="D603" s="53"/>
      <c r="E603" s="163"/>
      <c r="F603" s="163"/>
    </row>
    <row r="604" spans="1:6" s="52" customFormat="1" ht="11.25" x14ac:dyDescent="0.2">
      <c r="A604" s="76"/>
      <c r="B604" s="76"/>
      <c r="D604" s="53"/>
      <c r="E604" s="163"/>
      <c r="F604" s="163"/>
    </row>
    <row r="605" spans="1:6" s="164" customFormat="1" ht="11.25" x14ac:dyDescent="0.2">
      <c r="A605" s="160"/>
      <c r="B605" s="160"/>
      <c r="D605" s="163"/>
      <c r="E605" s="163"/>
      <c r="F605" s="163"/>
    </row>
    <row r="606" spans="1:6" s="164" customFormat="1" ht="11.25" x14ac:dyDescent="0.2">
      <c r="A606" s="160"/>
      <c r="B606" s="160"/>
      <c r="D606" s="163"/>
      <c r="E606" s="163"/>
      <c r="F606" s="163"/>
    </row>
    <row r="607" spans="1:6" s="164" customFormat="1" ht="11.25" x14ac:dyDescent="0.2">
      <c r="A607" s="160"/>
      <c r="B607" s="160"/>
      <c r="D607" s="163"/>
      <c r="E607" s="163"/>
      <c r="F607" s="163"/>
    </row>
    <row r="608" spans="1:6" s="164" customFormat="1" ht="11.25" x14ac:dyDescent="0.2">
      <c r="A608" s="160"/>
      <c r="B608" s="160"/>
      <c r="D608" s="163"/>
      <c r="E608" s="163"/>
      <c r="F608" s="163"/>
    </row>
    <row r="609" spans="1:6" s="164" customFormat="1" ht="11.25" x14ac:dyDescent="0.2">
      <c r="A609" s="160"/>
      <c r="B609" s="160"/>
      <c r="D609" s="163"/>
      <c r="E609" s="163"/>
      <c r="F609" s="163"/>
    </row>
    <row r="610" spans="1:6" ht="15.75" x14ac:dyDescent="0.25">
      <c r="A610" s="69" t="s">
        <v>271</v>
      </c>
      <c r="B610" s="1" t="s">
        <v>103</v>
      </c>
      <c r="C610" s="2" t="s">
        <v>272</v>
      </c>
      <c r="D610" s="3"/>
      <c r="E610" s="78"/>
      <c r="F610" s="78"/>
    </row>
    <row r="611" spans="1:6" s="52" customFormat="1" ht="15" x14ac:dyDescent="0.25">
      <c r="A611" s="210" t="s">
        <v>387</v>
      </c>
      <c r="B611" s="210"/>
      <c r="C611" s="165"/>
      <c r="D611" s="159"/>
      <c r="E611" s="167"/>
      <c r="F611" s="167"/>
    </row>
    <row r="612" spans="1:6" ht="14.25" x14ac:dyDescent="0.2">
      <c r="C612" s="4" t="s">
        <v>61</v>
      </c>
      <c r="D612" s="6">
        <f>D613</f>
        <v>200000</v>
      </c>
      <c r="E612" s="36">
        <f t="shared" ref="E612:F612" si="201">E613</f>
        <v>0</v>
      </c>
      <c r="F612" s="36">
        <f t="shared" si="201"/>
        <v>200000</v>
      </c>
    </row>
    <row r="613" spans="1:6" ht="14.25" x14ac:dyDescent="0.2">
      <c r="A613" s="62"/>
      <c r="B613" s="57"/>
      <c r="C613" s="45" t="s">
        <v>363</v>
      </c>
      <c r="D613" s="9">
        <v>200000</v>
      </c>
      <c r="E613" s="44"/>
      <c r="F613" s="44">
        <f t="shared" ref="F613" si="202">D613+E613</f>
        <v>200000</v>
      </c>
    </row>
    <row r="614" spans="1:6" ht="14.25" x14ac:dyDescent="0.2">
      <c r="A614" s="62"/>
      <c r="B614" s="62"/>
      <c r="C614" s="104" t="s">
        <v>3</v>
      </c>
      <c r="D614" s="156">
        <f>D615</f>
        <v>200000</v>
      </c>
      <c r="E614" s="156">
        <f t="shared" ref="E614:F614" si="203">E615</f>
        <v>0</v>
      </c>
      <c r="F614" s="156">
        <f t="shared" si="203"/>
        <v>200000</v>
      </c>
    </row>
    <row r="615" spans="1:6" ht="15" x14ac:dyDescent="0.25">
      <c r="A615" s="62"/>
      <c r="B615" s="71"/>
      <c r="C615" s="106" t="s">
        <v>82</v>
      </c>
      <c r="D615" s="107">
        <v>200000</v>
      </c>
      <c r="E615" s="107"/>
      <c r="F615" s="107">
        <f t="shared" ref="F615" si="204">D615+E615</f>
        <v>200000</v>
      </c>
    </row>
    <row r="616" spans="1:6" s="52" customFormat="1" ht="11.25" x14ac:dyDescent="0.2">
      <c r="A616" s="76"/>
      <c r="B616" s="72"/>
      <c r="D616" s="53"/>
      <c r="E616" s="163"/>
      <c r="F616" s="163"/>
    </row>
    <row r="617" spans="1:6" s="52" customFormat="1" ht="11.25" x14ac:dyDescent="0.2">
      <c r="A617" s="76"/>
      <c r="B617" s="76"/>
      <c r="D617" s="53"/>
      <c r="E617" s="163"/>
      <c r="F617" s="163"/>
    </row>
    <row r="618" spans="1:6" ht="15.75" x14ac:dyDescent="0.25">
      <c r="A618" s="69" t="s">
        <v>56</v>
      </c>
      <c r="B618" s="1" t="s">
        <v>103</v>
      </c>
      <c r="C618" s="2" t="s">
        <v>221</v>
      </c>
      <c r="D618" s="3"/>
      <c r="E618" s="78"/>
      <c r="F618" s="78"/>
    </row>
    <row r="619" spans="1:6" s="52" customFormat="1" ht="15" x14ac:dyDescent="0.25">
      <c r="A619" s="210" t="s">
        <v>380</v>
      </c>
      <c r="B619" s="210"/>
      <c r="C619" s="165"/>
      <c r="D619" s="159"/>
      <c r="E619" s="167"/>
      <c r="F619" s="167"/>
    </row>
    <row r="620" spans="1:6" ht="14.25" x14ac:dyDescent="0.2">
      <c r="C620" s="4" t="s">
        <v>61</v>
      </c>
      <c r="D620" s="6">
        <f>SUM(D621:D621)</f>
        <v>2500000</v>
      </c>
      <c r="E620" s="36">
        <f t="shared" ref="E620:F620" si="205">SUM(E621:E621)</f>
        <v>0</v>
      </c>
      <c r="F620" s="36">
        <f t="shared" si="205"/>
        <v>2500000</v>
      </c>
    </row>
    <row r="621" spans="1:6" ht="14.25" x14ac:dyDescent="0.2">
      <c r="A621" s="62"/>
      <c r="B621" s="57"/>
      <c r="C621" s="45" t="s">
        <v>363</v>
      </c>
      <c r="D621" s="9">
        <v>2500000</v>
      </c>
      <c r="E621" s="44"/>
      <c r="F621" s="44">
        <f t="shared" ref="F621" si="206">D621+E621</f>
        <v>2500000</v>
      </c>
    </row>
    <row r="622" spans="1:6" ht="14.25" x14ac:dyDescent="0.2">
      <c r="A622" s="62"/>
      <c r="B622" s="62"/>
      <c r="C622" s="4" t="s">
        <v>3</v>
      </c>
      <c r="D622" s="6">
        <f>D623</f>
        <v>2500000</v>
      </c>
      <c r="E622" s="36">
        <f t="shared" ref="E622:F623" si="207">E623</f>
        <v>0</v>
      </c>
      <c r="F622" s="36">
        <f t="shared" si="207"/>
        <v>2500000</v>
      </c>
    </row>
    <row r="623" spans="1:6" ht="15" x14ac:dyDescent="0.25">
      <c r="A623" s="25"/>
      <c r="B623" s="25"/>
      <c r="C623" s="10" t="s">
        <v>2</v>
      </c>
      <c r="D623" s="12">
        <f>D624</f>
        <v>2500000</v>
      </c>
      <c r="E623" s="152">
        <f t="shared" si="207"/>
        <v>0</v>
      </c>
      <c r="F623" s="152">
        <f t="shared" si="207"/>
        <v>2500000</v>
      </c>
    </row>
    <row r="624" spans="1:6" ht="14.25" x14ac:dyDescent="0.2">
      <c r="A624" s="62"/>
      <c r="B624" s="57"/>
      <c r="C624" s="8" t="s">
        <v>1</v>
      </c>
      <c r="D624" s="9">
        <v>2500000</v>
      </c>
      <c r="E624" s="44"/>
      <c r="F624" s="44">
        <f t="shared" ref="F624" si="208">D624+E624</f>
        <v>2500000</v>
      </c>
    </row>
    <row r="625" spans="1:6" s="52" customFormat="1" ht="11.25" x14ac:dyDescent="0.2">
      <c r="A625" s="76"/>
      <c r="B625" s="72"/>
      <c r="D625" s="53"/>
      <c r="E625" s="163"/>
      <c r="F625" s="163"/>
    </row>
    <row r="626" spans="1:6" s="52" customFormat="1" ht="11.25" x14ac:dyDescent="0.2">
      <c r="A626" s="76"/>
      <c r="B626" s="76"/>
      <c r="D626" s="53"/>
      <c r="E626" s="163"/>
      <c r="F626" s="163"/>
    </row>
    <row r="627" spans="1:6" ht="15.75" x14ac:dyDescent="0.25">
      <c r="A627" s="69" t="s">
        <v>127</v>
      </c>
      <c r="B627" s="1" t="s">
        <v>103</v>
      </c>
      <c r="C627" s="2" t="s">
        <v>254</v>
      </c>
      <c r="D627" s="3"/>
      <c r="E627" s="78"/>
      <c r="F627" s="78"/>
    </row>
    <row r="628" spans="1:6" ht="15.75" x14ac:dyDescent="0.25">
      <c r="A628" s="210" t="s">
        <v>388</v>
      </c>
      <c r="B628" s="210"/>
      <c r="C628" s="2" t="s">
        <v>255</v>
      </c>
      <c r="D628" s="3"/>
      <c r="E628" s="78"/>
      <c r="F628" s="78"/>
    </row>
    <row r="629" spans="1:6" s="52" customFormat="1" ht="11.25" x14ac:dyDescent="0.2">
      <c r="A629" s="92"/>
      <c r="B629" s="92"/>
      <c r="C629" s="165"/>
      <c r="D629" s="159"/>
      <c r="E629" s="167"/>
      <c r="F629" s="167"/>
    </row>
    <row r="630" spans="1:6" ht="14.25" x14ac:dyDescent="0.2">
      <c r="A630" s="62"/>
      <c r="B630" s="62"/>
      <c r="C630" s="4" t="s">
        <v>61</v>
      </c>
      <c r="D630" s="6">
        <f>SUM(D631:D631)</f>
        <v>3222000</v>
      </c>
      <c r="E630" s="36">
        <f t="shared" ref="E630:F630" si="209">SUM(E631:E631)</f>
        <v>0</v>
      </c>
      <c r="F630" s="36">
        <f t="shared" si="209"/>
        <v>3222000</v>
      </c>
    </row>
    <row r="631" spans="1:6" ht="14.25" x14ac:dyDescent="0.2">
      <c r="A631" s="62"/>
      <c r="B631" s="57"/>
      <c r="C631" s="45" t="s">
        <v>363</v>
      </c>
      <c r="D631" s="9">
        <v>3222000</v>
      </c>
      <c r="E631" s="44"/>
      <c r="F631" s="44">
        <f t="shared" ref="F631" si="210">D631+E631</f>
        <v>3222000</v>
      </c>
    </row>
    <row r="632" spans="1:6" ht="14.25" x14ac:dyDescent="0.2">
      <c r="A632" s="62"/>
      <c r="B632" s="62"/>
      <c r="C632" s="4" t="s">
        <v>3</v>
      </c>
      <c r="D632" s="6">
        <f>D633</f>
        <v>3222000</v>
      </c>
      <c r="E632" s="36">
        <f t="shared" ref="E632:F633" si="211">E633</f>
        <v>0</v>
      </c>
      <c r="F632" s="36">
        <f t="shared" si="211"/>
        <v>3222000</v>
      </c>
    </row>
    <row r="633" spans="1:6" ht="15" x14ac:dyDescent="0.25">
      <c r="A633" s="25"/>
      <c r="B633" s="25"/>
      <c r="C633" s="10" t="s">
        <v>2</v>
      </c>
      <c r="D633" s="12">
        <f>D634</f>
        <v>3222000</v>
      </c>
      <c r="E633" s="152">
        <f t="shared" si="211"/>
        <v>0</v>
      </c>
      <c r="F633" s="152">
        <f t="shared" si="211"/>
        <v>3222000</v>
      </c>
    </row>
    <row r="634" spans="1:6" ht="14.25" x14ac:dyDescent="0.2">
      <c r="A634" s="62"/>
      <c r="B634" s="57"/>
      <c r="C634" s="8" t="s">
        <v>1</v>
      </c>
      <c r="D634" s="9">
        <v>3222000</v>
      </c>
      <c r="E634" s="44"/>
      <c r="F634" s="44">
        <f t="shared" ref="F634" si="212">D634+E634</f>
        <v>3222000</v>
      </c>
    </row>
    <row r="635" spans="1:6" s="52" customFormat="1" ht="11.25" x14ac:dyDescent="0.2">
      <c r="A635" s="76"/>
      <c r="B635" s="72"/>
      <c r="D635" s="53"/>
      <c r="E635" s="163"/>
      <c r="F635" s="163"/>
    </row>
    <row r="636" spans="1:6" s="164" customFormat="1" ht="11.25" x14ac:dyDescent="0.2">
      <c r="A636" s="160"/>
      <c r="B636" s="160"/>
      <c r="D636" s="163"/>
      <c r="E636" s="163"/>
      <c r="F636" s="163"/>
    </row>
    <row r="637" spans="1:6" s="164" customFormat="1" ht="15.75" x14ac:dyDescent="0.25">
      <c r="A637" s="69" t="s">
        <v>448</v>
      </c>
      <c r="B637" s="175" t="s">
        <v>102</v>
      </c>
      <c r="C637" s="74" t="s">
        <v>274</v>
      </c>
      <c r="D637" s="78"/>
      <c r="E637" s="78"/>
      <c r="F637" s="78"/>
    </row>
    <row r="638" spans="1:6" s="164" customFormat="1" ht="15.75" x14ac:dyDescent="0.25">
      <c r="A638" s="210" t="s">
        <v>380</v>
      </c>
      <c r="B638" s="210"/>
      <c r="C638" s="74" t="s">
        <v>275</v>
      </c>
      <c r="D638" s="78"/>
      <c r="E638" s="78"/>
      <c r="F638" s="78"/>
    </row>
    <row r="639" spans="1:6" s="164" customFormat="1" ht="11.25" x14ac:dyDescent="0.2">
      <c r="A639" s="160"/>
      <c r="B639" s="160"/>
      <c r="C639" s="168"/>
      <c r="D639" s="167"/>
      <c r="E639" s="167"/>
      <c r="F639" s="167"/>
    </row>
    <row r="640" spans="1:6" s="164" customFormat="1" ht="14.25" x14ac:dyDescent="0.2">
      <c r="A640" s="62"/>
      <c r="B640" s="58"/>
      <c r="C640" s="58" t="s">
        <v>61</v>
      </c>
      <c r="D640" s="36">
        <f>SUM(D641:D642)</f>
        <v>0</v>
      </c>
      <c r="E640" s="36">
        <f t="shared" ref="E640:F640" si="213">SUM(E641:E642)</f>
        <v>3553810</v>
      </c>
      <c r="F640" s="36">
        <f t="shared" si="213"/>
        <v>3553810</v>
      </c>
    </row>
    <row r="641" spans="1:6" s="164" customFormat="1" x14ac:dyDescent="0.2">
      <c r="A641" s="79"/>
      <c r="B641" s="45"/>
      <c r="C641" s="45" t="s">
        <v>363</v>
      </c>
      <c r="D641" s="44">
        <v>0</v>
      </c>
      <c r="E641" s="44">
        <v>3551472</v>
      </c>
      <c r="F641" s="44">
        <f t="shared" ref="F641:F642" si="214">D641+E641</f>
        <v>3551472</v>
      </c>
    </row>
    <row r="642" spans="1:6" s="164" customFormat="1" x14ac:dyDescent="0.2">
      <c r="A642" s="79"/>
      <c r="B642" s="45"/>
      <c r="C642" s="119" t="s">
        <v>169</v>
      </c>
      <c r="D642" s="102">
        <v>0</v>
      </c>
      <c r="E642" s="102">
        <v>2338</v>
      </c>
      <c r="F642" s="102">
        <f t="shared" si="214"/>
        <v>2338</v>
      </c>
    </row>
    <row r="643" spans="1:6" s="164" customFormat="1" ht="14.25" x14ac:dyDescent="0.2">
      <c r="A643" s="62"/>
      <c r="B643" s="58"/>
      <c r="C643" s="104" t="s">
        <v>3</v>
      </c>
      <c r="D643" s="156">
        <f>D644+D646</f>
        <v>0</v>
      </c>
      <c r="E643" s="156">
        <f t="shared" ref="E643:F643" si="215">E644+E646</f>
        <v>3553810</v>
      </c>
      <c r="F643" s="156">
        <f t="shared" si="215"/>
        <v>3553810</v>
      </c>
    </row>
    <row r="644" spans="1:6" s="164" customFormat="1" ht="15" x14ac:dyDescent="0.25">
      <c r="A644" s="150"/>
      <c r="B644" s="151"/>
      <c r="C644" s="151" t="s">
        <v>2</v>
      </c>
      <c r="D644" s="152">
        <f>D645</f>
        <v>0</v>
      </c>
      <c r="E644" s="152">
        <f t="shared" ref="E644:F644" si="216">E645</f>
        <v>3551512</v>
      </c>
      <c r="F644" s="152">
        <f t="shared" si="216"/>
        <v>3551512</v>
      </c>
    </row>
    <row r="645" spans="1:6" s="164" customFormat="1" x14ac:dyDescent="0.2">
      <c r="A645" s="79"/>
      <c r="B645" s="45"/>
      <c r="C645" s="45" t="s">
        <v>1</v>
      </c>
      <c r="D645" s="44">
        <v>0</v>
      </c>
      <c r="E645" s="44">
        <v>3551512</v>
      </c>
      <c r="F645" s="44">
        <f t="shared" ref="F645:F646" si="217">D645+E645</f>
        <v>3551512</v>
      </c>
    </row>
    <row r="646" spans="1:6" s="164" customFormat="1" ht="15" x14ac:dyDescent="0.25">
      <c r="A646" s="79"/>
      <c r="B646" s="45"/>
      <c r="C646" s="106" t="s">
        <v>82</v>
      </c>
      <c r="D646" s="107">
        <v>0</v>
      </c>
      <c r="E646" s="107">
        <v>2298</v>
      </c>
      <c r="F646" s="152">
        <f t="shared" si="217"/>
        <v>2298</v>
      </c>
    </row>
    <row r="647" spans="1:6" s="164" customFormat="1" ht="11.25" x14ac:dyDescent="0.2">
      <c r="A647" s="160"/>
      <c r="B647" s="160"/>
      <c r="D647" s="163"/>
      <c r="E647" s="163"/>
      <c r="F647" s="163"/>
    </row>
    <row r="648" spans="1:6" s="164" customFormat="1" ht="11.25" x14ac:dyDescent="0.2">
      <c r="A648" s="160"/>
      <c r="B648" s="160"/>
      <c r="D648" s="163"/>
      <c r="E648" s="163"/>
      <c r="F648" s="163"/>
    </row>
    <row r="649" spans="1:6" s="52" customFormat="1" ht="11.25" x14ac:dyDescent="0.2">
      <c r="A649" s="76"/>
      <c r="B649" s="76"/>
      <c r="D649" s="53"/>
      <c r="E649" s="163"/>
      <c r="F649" s="163"/>
    </row>
    <row r="650" spans="1:6" ht="18.75" x14ac:dyDescent="0.3">
      <c r="A650" s="138"/>
      <c r="B650" s="18"/>
      <c r="C650" s="137" t="s">
        <v>293</v>
      </c>
      <c r="D650" s="54"/>
      <c r="E650" s="54"/>
      <c r="F650" s="54"/>
    </row>
    <row r="651" spans="1:6" s="45" customFormat="1" ht="18.75" x14ac:dyDescent="0.3">
      <c r="A651" s="138"/>
      <c r="B651" s="18"/>
      <c r="C651" s="137" t="s">
        <v>294</v>
      </c>
      <c r="D651" s="54"/>
      <c r="E651" s="54"/>
      <c r="F651" s="54"/>
    </row>
    <row r="652" spans="1:6" s="52" customFormat="1" ht="11.25" x14ac:dyDescent="0.2">
      <c r="A652" s="76"/>
      <c r="D652" s="53"/>
      <c r="E652" s="163"/>
      <c r="F652" s="163"/>
    </row>
    <row r="653" spans="1:6" ht="15.75" x14ac:dyDescent="0.25">
      <c r="A653" s="69"/>
      <c r="B653" s="1"/>
      <c r="C653" s="2" t="s">
        <v>61</v>
      </c>
      <c r="D653" s="3">
        <f>D654+D656+D655</f>
        <v>26842211</v>
      </c>
      <c r="E653" s="78">
        <f t="shared" ref="E653:F653" si="218">E654+E656+E655</f>
        <v>1770593</v>
      </c>
      <c r="F653" s="78">
        <f t="shared" si="218"/>
        <v>28612804</v>
      </c>
    </row>
    <row r="654" spans="1:6" ht="14.25" x14ac:dyDescent="0.2">
      <c r="A654" s="62"/>
      <c r="B654" s="7"/>
      <c r="C654" s="45" t="s">
        <v>363</v>
      </c>
      <c r="D654" s="9">
        <f>D671+D720+D760+D730+D770+D804+D687+D709+D814+D823+D749+D701+D794+D740</f>
        <v>23972023</v>
      </c>
      <c r="E654" s="44">
        <f>E671+E720+E760+E730+E770+E804+E687+E709+E814+E823+E749+E701+E794+E740</f>
        <v>1429652</v>
      </c>
      <c r="F654" s="44">
        <f>F671+F720+F760+F730+F770+F804+F687+F709+F814+F823+F749+F701+F794+F740</f>
        <v>25401675</v>
      </c>
    </row>
    <row r="655" spans="1:6" ht="14.25" x14ac:dyDescent="0.2">
      <c r="A655" s="62"/>
      <c r="B655" s="7"/>
      <c r="C655" s="68" t="s">
        <v>169</v>
      </c>
      <c r="D655" s="44">
        <f>D824+D688+D741+D795</f>
        <v>20912</v>
      </c>
      <c r="E655" s="44">
        <f>E824+E688+E741+E795</f>
        <v>99335</v>
      </c>
      <c r="F655" s="44">
        <f>F824+F688+F741+F795</f>
        <v>120247</v>
      </c>
    </row>
    <row r="656" spans="1:6" ht="14.25" x14ac:dyDescent="0.2">
      <c r="A656" s="62"/>
      <c r="B656" s="7"/>
      <c r="C656" s="8" t="s">
        <v>115</v>
      </c>
      <c r="D656" s="9">
        <f>D689+D771+D750+D783+D672+D731+D710</f>
        <v>2849276</v>
      </c>
      <c r="E656" s="44">
        <f>E689+E771+E750+E783+E672+E731+E710</f>
        <v>241606</v>
      </c>
      <c r="F656" s="44">
        <f>F689+F771+F750+F783+F672+F731+F710</f>
        <v>3090882</v>
      </c>
    </row>
    <row r="657" spans="1:6" ht="15.75" x14ac:dyDescent="0.25">
      <c r="A657" s="69"/>
      <c r="B657" s="1"/>
      <c r="C657" s="2" t="s">
        <v>3</v>
      </c>
      <c r="D657" s="3">
        <f>D658+D664</f>
        <v>26842211</v>
      </c>
      <c r="E657" s="78">
        <f t="shared" ref="E657:F657" si="219">E658+E664</f>
        <v>1770593</v>
      </c>
      <c r="F657" s="78">
        <f t="shared" si="219"/>
        <v>28612804</v>
      </c>
    </row>
    <row r="658" spans="1:6" ht="15" x14ac:dyDescent="0.25">
      <c r="A658" s="25"/>
      <c r="B658" s="11"/>
      <c r="C658" s="10" t="s">
        <v>2</v>
      </c>
      <c r="D658" s="12">
        <f>D659+D663+D662</f>
        <v>23119404</v>
      </c>
      <c r="E658" s="152">
        <f t="shared" ref="E658:F658" si="220">E659+E663+E662</f>
        <v>1700782</v>
      </c>
      <c r="F658" s="152">
        <f t="shared" si="220"/>
        <v>24820186</v>
      </c>
    </row>
    <row r="659" spans="1:6" ht="14.25" x14ac:dyDescent="0.2">
      <c r="A659" s="62"/>
      <c r="B659" s="7"/>
      <c r="C659" s="8" t="s">
        <v>5</v>
      </c>
      <c r="D659" s="9">
        <f>D675+D692+D723+D763+D734+D774+D753+D786+D807+D713+D817+D827</f>
        <v>16853339</v>
      </c>
      <c r="E659" s="44">
        <f>E675+E692+E723+E763+E734+E774+E753+E786+E807+E713+E817+E827</f>
        <v>718310</v>
      </c>
      <c r="F659" s="44">
        <f>F675+F692+F723+F763+F734+F774+F753+F786+F807+F713+F817+F827</f>
        <v>17571649</v>
      </c>
    </row>
    <row r="660" spans="1:6" ht="14.25" x14ac:dyDescent="0.2">
      <c r="A660" s="62"/>
      <c r="B660" s="7"/>
      <c r="C660" s="50" t="s">
        <v>114</v>
      </c>
      <c r="D660" s="9">
        <f t="shared" ref="D660:F661" si="221">D676+D693+D787+D775</f>
        <v>6504503</v>
      </c>
      <c r="E660" s="44">
        <f t="shared" si="221"/>
        <v>16818</v>
      </c>
      <c r="F660" s="44">
        <f t="shared" si="221"/>
        <v>6521321</v>
      </c>
    </row>
    <row r="661" spans="1:6" ht="14.25" x14ac:dyDescent="0.2">
      <c r="A661" s="62"/>
      <c r="B661" s="7"/>
      <c r="C661" s="56" t="s">
        <v>117</v>
      </c>
      <c r="D661" s="9">
        <f t="shared" si="221"/>
        <v>5032533</v>
      </c>
      <c r="E661" s="44">
        <f t="shared" si="221"/>
        <v>13608</v>
      </c>
      <c r="F661" s="44">
        <f t="shared" si="221"/>
        <v>5046141</v>
      </c>
    </row>
    <row r="662" spans="1:6" ht="14.25" x14ac:dyDescent="0.2">
      <c r="A662" s="62"/>
      <c r="B662" s="7"/>
      <c r="C662" s="8" t="s">
        <v>83</v>
      </c>
      <c r="D662" s="9">
        <f>D704+D798+D678</f>
        <v>6264565</v>
      </c>
      <c r="E662" s="44">
        <f>E704+E798+E678</f>
        <v>818872</v>
      </c>
      <c r="F662" s="44">
        <f>F704+F798+F678</f>
        <v>7083437</v>
      </c>
    </row>
    <row r="663" spans="1:6" x14ac:dyDescent="0.2">
      <c r="A663" s="79"/>
      <c r="B663" s="67"/>
      <c r="C663" s="8" t="s">
        <v>86</v>
      </c>
      <c r="D663" s="44">
        <f>D679+D744</f>
        <v>1500</v>
      </c>
      <c r="E663" s="44">
        <f>E679+E744</f>
        <v>163600</v>
      </c>
      <c r="F663" s="44">
        <f>F679+F744</f>
        <v>165100</v>
      </c>
    </row>
    <row r="664" spans="1:6" ht="15" x14ac:dyDescent="0.25">
      <c r="A664" s="25"/>
      <c r="B664" s="73"/>
      <c r="C664" s="16" t="s">
        <v>82</v>
      </c>
      <c r="D664" s="35">
        <f>D735+D695+D777+D754+D680+D714+D724+D764+D808</f>
        <v>3722807</v>
      </c>
      <c r="E664" s="152">
        <f>E735+E695+E777+E754+E680+E714+E724+E764+E808</f>
        <v>69811</v>
      </c>
      <c r="F664" s="152">
        <f>F735+F695+F777+F754+F680+F714+F724+F764+F808</f>
        <v>3792618</v>
      </c>
    </row>
    <row r="665" spans="1:6" s="52" customFormat="1" ht="11.25" x14ac:dyDescent="0.2">
      <c r="A665" s="76"/>
      <c r="B665" s="70"/>
      <c r="D665" s="53"/>
      <c r="E665" s="163"/>
      <c r="F665" s="163"/>
    </row>
    <row r="666" spans="1:6" s="164" customFormat="1" ht="11.25" x14ac:dyDescent="0.2">
      <c r="A666" s="160"/>
      <c r="B666" s="161"/>
      <c r="D666" s="163"/>
      <c r="E666" s="163"/>
      <c r="F666" s="163"/>
    </row>
    <row r="667" spans="1:6" ht="15.75" x14ac:dyDescent="0.25">
      <c r="A667" s="69" t="s">
        <v>28</v>
      </c>
      <c r="B667" s="1" t="s">
        <v>102</v>
      </c>
      <c r="C667" s="2" t="s">
        <v>316</v>
      </c>
      <c r="D667" s="3"/>
      <c r="E667" s="78"/>
      <c r="F667" s="78"/>
    </row>
    <row r="668" spans="1:6" ht="15.75" x14ac:dyDescent="0.25">
      <c r="A668" s="210" t="s">
        <v>366</v>
      </c>
      <c r="B668" s="210"/>
      <c r="C668" s="2" t="s">
        <v>315</v>
      </c>
      <c r="D668" s="3"/>
      <c r="E668" s="78"/>
      <c r="F668" s="78"/>
    </row>
    <row r="669" spans="1:6" s="52" customFormat="1" ht="11.25" x14ac:dyDescent="0.2">
      <c r="A669" s="92"/>
      <c r="B669" s="92"/>
      <c r="C669" s="165"/>
      <c r="D669" s="159"/>
      <c r="E669" s="167"/>
      <c r="F669" s="167"/>
    </row>
    <row r="670" spans="1:6" ht="14.25" x14ac:dyDescent="0.2">
      <c r="A670" s="62"/>
      <c r="B670" s="5"/>
      <c r="C670" s="4" t="s">
        <v>61</v>
      </c>
      <c r="D670" s="6">
        <f>SUM(D671:D672)</f>
        <v>5774579</v>
      </c>
      <c r="E670" s="36">
        <f t="shared" ref="E670:F670" si="222">SUM(E671:E672)</f>
        <v>-135967</v>
      </c>
      <c r="F670" s="36">
        <f t="shared" si="222"/>
        <v>5638612</v>
      </c>
    </row>
    <row r="671" spans="1:6" ht="14.25" x14ac:dyDescent="0.2">
      <c r="A671" s="62"/>
      <c r="B671" s="7"/>
      <c r="C671" s="45" t="s">
        <v>363</v>
      </c>
      <c r="D671" s="9">
        <v>5766042</v>
      </c>
      <c r="E671" s="44">
        <v>-135967</v>
      </c>
      <c r="F671" s="44">
        <f t="shared" ref="F671:F672" si="223">D671+E671</f>
        <v>5630075</v>
      </c>
    </row>
    <row r="672" spans="1:6" ht="14.25" x14ac:dyDescent="0.2">
      <c r="A672" s="62"/>
      <c r="B672" s="7"/>
      <c r="C672" s="8" t="s">
        <v>115</v>
      </c>
      <c r="D672" s="9">
        <v>8537</v>
      </c>
      <c r="E672" s="44">
        <v>0</v>
      </c>
      <c r="F672" s="44">
        <f t="shared" si="223"/>
        <v>8537</v>
      </c>
    </row>
    <row r="673" spans="1:7" ht="14.25" x14ac:dyDescent="0.2">
      <c r="A673" s="62"/>
      <c r="B673" s="5"/>
      <c r="C673" s="4" t="s">
        <v>3</v>
      </c>
      <c r="D673" s="6">
        <f>D674+D680</f>
        <v>5774579</v>
      </c>
      <c r="E673" s="36">
        <f t="shared" ref="E673:F673" si="224">E674+E680</f>
        <v>-135967</v>
      </c>
      <c r="F673" s="36">
        <f t="shared" si="224"/>
        <v>5638612</v>
      </c>
    </row>
    <row r="674" spans="1:7" ht="15" x14ac:dyDescent="0.25">
      <c r="A674" s="25"/>
      <c r="B674" s="11"/>
      <c r="C674" s="10" t="s">
        <v>2</v>
      </c>
      <c r="D674" s="12">
        <f>D675+D679+D678</f>
        <v>5734963</v>
      </c>
      <c r="E674" s="152">
        <f t="shared" ref="E674:F674" si="225">E675+E679+E678</f>
        <v>-121967</v>
      </c>
      <c r="F674" s="152">
        <f t="shared" si="225"/>
        <v>5612996</v>
      </c>
    </row>
    <row r="675" spans="1:7" ht="14.25" x14ac:dyDescent="0.2">
      <c r="A675" s="62"/>
      <c r="B675" s="7"/>
      <c r="C675" s="8" t="s">
        <v>5</v>
      </c>
      <c r="D675" s="9">
        <v>5673463</v>
      </c>
      <c r="E675" s="44">
        <v>-118167</v>
      </c>
      <c r="F675" s="44">
        <f t="shared" ref="F675:F680" si="226">D675+E675</f>
        <v>5555296</v>
      </c>
    </row>
    <row r="676" spans="1:7" ht="14.25" x14ac:dyDescent="0.2">
      <c r="A676" s="62"/>
      <c r="B676" s="7"/>
      <c r="C676" s="50" t="s">
        <v>114</v>
      </c>
      <c r="D676" s="9">
        <v>4972577</v>
      </c>
      <c r="E676" s="44">
        <v>0</v>
      </c>
      <c r="F676" s="44">
        <f t="shared" si="226"/>
        <v>4972577</v>
      </c>
    </row>
    <row r="677" spans="1:7" ht="14.25" x14ac:dyDescent="0.2">
      <c r="A677" s="62"/>
      <c r="B677" s="7"/>
      <c r="C677" s="56" t="s">
        <v>117</v>
      </c>
      <c r="D677" s="9">
        <v>3846166</v>
      </c>
      <c r="E677" s="44">
        <v>0</v>
      </c>
      <c r="F677" s="44">
        <f t="shared" si="226"/>
        <v>3846166</v>
      </c>
    </row>
    <row r="678" spans="1:7" ht="14.25" x14ac:dyDescent="0.2">
      <c r="A678" s="62"/>
      <c r="B678" s="7"/>
      <c r="C678" s="8" t="s">
        <v>83</v>
      </c>
      <c r="D678" s="9">
        <v>60000</v>
      </c>
      <c r="E678" s="44">
        <v>-20000</v>
      </c>
      <c r="F678" s="44">
        <f t="shared" si="226"/>
        <v>40000</v>
      </c>
    </row>
    <row r="679" spans="1:7" x14ac:dyDescent="0.2">
      <c r="A679" s="79"/>
      <c r="B679" s="67"/>
      <c r="C679" s="8" t="s">
        <v>86</v>
      </c>
      <c r="D679" s="44">
        <v>1500</v>
      </c>
      <c r="E679" s="44">
        <v>16200</v>
      </c>
      <c r="F679" s="44">
        <f t="shared" si="226"/>
        <v>17700</v>
      </c>
    </row>
    <row r="680" spans="1:7" ht="15" x14ac:dyDescent="0.25">
      <c r="A680" s="62"/>
      <c r="B680" s="7"/>
      <c r="C680" s="16" t="s">
        <v>82</v>
      </c>
      <c r="D680" s="35">
        <v>39616</v>
      </c>
      <c r="E680" s="152">
        <v>-14000</v>
      </c>
      <c r="F680" s="152">
        <f t="shared" si="226"/>
        <v>25616</v>
      </c>
    </row>
    <row r="681" spans="1:7" s="52" customFormat="1" ht="11.25" x14ac:dyDescent="0.2">
      <c r="A681" s="76"/>
      <c r="B681" s="70"/>
      <c r="D681" s="53"/>
      <c r="E681" s="163"/>
      <c r="F681" s="163"/>
    </row>
    <row r="682" spans="1:7" s="52" customFormat="1" ht="11.25" x14ac:dyDescent="0.2">
      <c r="A682" s="76"/>
      <c r="B682" s="70"/>
      <c r="D682" s="53"/>
      <c r="E682" s="163"/>
      <c r="F682" s="163"/>
    </row>
    <row r="683" spans="1:7" s="164" customFormat="1" ht="11.25" x14ac:dyDescent="0.2">
      <c r="A683" s="160"/>
      <c r="B683" s="161"/>
      <c r="D683" s="163"/>
      <c r="E683" s="163"/>
      <c r="F683" s="163"/>
    </row>
    <row r="684" spans="1:7" ht="15.75" x14ac:dyDescent="0.25">
      <c r="A684" s="69" t="s">
        <v>29</v>
      </c>
      <c r="B684" s="1" t="s">
        <v>102</v>
      </c>
      <c r="C684" s="2" t="s">
        <v>235</v>
      </c>
      <c r="D684" s="31"/>
      <c r="E684" s="34"/>
      <c r="F684" s="34"/>
    </row>
    <row r="685" spans="1:7" s="52" customFormat="1" ht="15" x14ac:dyDescent="0.25">
      <c r="A685" s="210" t="s">
        <v>383</v>
      </c>
      <c r="B685" s="210"/>
      <c r="C685" s="165"/>
      <c r="D685" s="53"/>
      <c r="E685" s="163"/>
      <c r="F685" s="163"/>
    </row>
    <row r="686" spans="1:7" ht="14.25" x14ac:dyDescent="0.2">
      <c r="C686" s="104" t="s">
        <v>61</v>
      </c>
      <c r="D686" s="156">
        <f>SUM(D687:D689)</f>
        <v>4682610</v>
      </c>
      <c r="E686" s="156">
        <f t="shared" ref="E686:F686" si="227">SUM(E687:E689)</f>
        <v>238764</v>
      </c>
      <c r="F686" s="156">
        <f t="shared" si="227"/>
        <v>4921374</v>
      </c>
      <c r="G686" s="122"/>
    </row>
    <row r="687" spans="1:7" ht="14.25" x14ac:dyDescent="0.2">
      <c r="A687" s="62"/>
      <c r="B687" s="7"/>
      <c r="C687" s="122" t="s">
        <v>363</v>
      </c>
      <c r="D687" s="102">
        <v>2709763</v>
      </c>
      <c r="E687" s="102">
        <v>5745</v>
      </c>
      <c r="F687" s="102">
        <f t="shared" ref="F687:F689" si="228">D687+E687</f>
        <v>2715508</v>
      </c>
      <c r="G687" s="122"/>
    </row>
    <row r="688" spans="1:7" s="45" customFormat="1" ht="14.25" x14ac:dyDescent="0.2">
      <c r="A688" s="62"/>
      <c r="B688" s="7"/>
      <c r="C688" s="119" t="s">
        <v>169</v>
      </c>
      <c r="D688" s="102">
        <v>0</v>
      </c>
      <c r="E688" s="102">
        <v>20019</v>
      </c>
      <c r="F688" s="102">
        <f t="shared" si="228"/>
        <v>20019</v>
      </c>
      <c r="G688" s="122"/>
    </row>
    <row r="689" spans="1:6" ht="14.25" x14ac:dyDescent="0.2">
      <c r="A689" s="62"/>
      <c r="B689" s="7"/>
      <c r="C689" s="8" t="s">
        <v>115</v>
      </c>
      <c r="D689" s="9">
        <v>1972847</v>
      </c>
      <c r="E689" s="44">
        <v>213000</v>
      </c>
      <c r="F689" s="44">
        <f t="shared" si="228"/>
        <v>2185847</v>
      </c>
    </row>
    <row r="690" spans="1:6" ht="14.25" x14ac:dyDescent="0.2">
      <c r="A690" s="62"/>
      <c r="B690" s="5"/>
      <c r="C690" s="4" t="s">
        <v>3</v>
      </c>
      <c r="D690" s="6">
        <f>D691+D695</f>
        <v>4682610</v>
      </c>
      <c r="E690" s="36">
        <f t="shared" ref="E690:F690" si="229">E691+E695</f>
        <v>238764</v>
      </c>
      <c r="F690" s="36">
        <f t="shared" si="229"/>
        <v>4921374</v>
      </c>
    </row>
    <row r="691" spans="1:6" ht="15" x14ac:dyDescent="0.25">
      <c r="A691" s="25"/>
      <c r="B691" s="11"/>
      <c r="C691" s="10" t="s">
        <v>2</v>
      </c>
      <c r="D691" s="12">
        <f>D692</f>
        <v>4261870</v>
      </c>
      <c r="E691" s="152">
        <f t="shared" ref="E691:F691" si="230">E692</f>
        <v>318263</v>
      </c>
      <c r="F691" s="152">
        <f t="shared" si="230"/>
        <v>4580133</v>
      </c>
    </row>
    <row r="692" spans="1:6" ht="14.25" x14ac:dyDescent="0.2">
      <c r="A692" s="62"/>
      <c r="B692" s="7"/>
      <c r="C692" s="8" t="s">
        <v>5</v>
      </c>
      <c r="D692" s="9">
        <v>4261870</v>
      </c>
      <c r="E692" s="102">
        <v>318263</v>
      </c>
      <c r="F692" s="44">
        <f t="shared" ref="F692:F695" si="231">D692+E692</f>
        <v>4580133</v>
      </c>
    </row>
    <row r="693" spans="1:6" ht="14.25" x14ac:dyDescent="0.2">
      <c r="A693" s="62"/>
      <c r="B693" s="7"/>
      <c r="C693" s="50" t="s">
        <v>114</v>
      </c>
      <c r="D693" s="9">
        <v>1206454</v>
      </c>
      <c r="E693" s="44">
        <v>45728</v>
      </c>
      <c r="F693" s="44">
        <f t="shared" si="231"/>
        <v>1252182</v>
      </c>
    </row>
    <row r="694" spans="1:6" ht="14.25" x14ac:dyDescent="0.2">
      <c r="A694" s="62"/>
      <c r="B694" s="7"/>
      <c r="C694" s="56" t="s">
        <v>117</v>
      </c>
      <c r="D694" s="9">
        <v>934443</v>
      </c>
      <c r="E694" s="44">
        <v>37000</v>
      </c>
      <c r="F694" s="44">
        <f t="shared" si="231"/>
        <v>971443</v>
      </c>
    </row>
    <row r="695" spans="1:6" ht="15" x14ac:dyDescent="0.25">
      <c r="A695" s="25"/>
      <c r="B695" s="73"/>
      <c r="C695" s="16" t="s">
        <v>82</v>
      </c>
      <c r="D695" s="35">
        <v>420740</v>
      </c>
      <c r="E695" s="152">
        <v>-79499</v>
      </c>
      <c r="F695" s="152">
        <f t="shared" si="231"/>
        <v>341241</v>
      </c>
    </row>
    <row r="696" spans="1:6" s="52" customFormat="1" ht="11.25" x14ac:dyDescent="0.2">
      <c r="A696" s="76"/>
      <c r="B696" s="70"/>
      <c r="D696" s="53"/>
      <c r="E696" s="163"/>
      <c r="F696" s="163"/>
    </row>
    <row r="697" spans="1:6" ht="15.75" x14ac:dyDescent="0.25">
      <c r="A697" s="69" t="s">
        <v>47</v>
      </c>
      <c r="B697" s="1" t="s">
        <v>95</v>
      </c>
      <c r="C697" s="2" t="s">
        <v>212</v>
      </c>
      <c r="D697" s="3"/>
      <c r="E697" s="78"/>
      <c r="F697" s="78"/>
    </row>
    <row r="698" spans="1:6" ht="15.75" x14ac:dyDescent="0.25">
      <c r="A698" s="210" t="s">
        <v>401</v>
      </c>
      <c r="B698" s="210"/>
      <c r="C698" s="2" t="s">
        <v>213</v>
      </c>
      <c r="D698" s="3"/>
      <c r="E698" s="78"/>
      <c r="F698" s="78"/>
    </row>
    <row r="699" spans="1:6" s="52" customFormat="1" ht="11.25" x14ac:dyDescent="0.2">
      <c r="A699" s="92"/>
      <c r="B699" s="92"/>
      <c r="C699" s="165"/>
      <c r="D699" s="159"/>
      <c r="E699" s="167"/>
      <c r="F699" s="167"/>
    </row>
    <row r="700" spans="1:6" ht="14.25" x14ac:dyDescent="0.2">
      <c r="A700" s="62"/>
      <c r="B700" s="5"/>
      <c r="C700" s="4" t="s">
        <v>61</v>
      </c>
      <c r="D700" s="6">
        <f>SUM(D701:D701)</f>
        <v>1587429</v>
      </c>
      <c r="E700" s="36">
        <f t="shared" ref="E700:F700" si="232">SUM(E701:E701)</f>
        <v>0</v>
      </c>
      <c r="F700" s="36">
        <f t="shared" si="232"/>
        <v>1587429</v>
      </c>
    </row>
    <row r="701" spans="1:6" ht="14.25" x14ac:dyDescent="0.2">
      <c r="A701" s="62"/>
      <c r="B701" s="7"/>
      <c r="C701" s="45" t="s">
        <v>363</v>
      </c>
      <c r="D701" s="9">
        <v>1587429</v>
      </c>
      <c r="E701" s="44"/>
      <c r="F701" s="44">
        <f t="shared" ref="F701" si="233">D701+E701</f>
        <v>1587429</v>
      </c>
    </row>
    <row r="702" spans="1:6" ht="14.25" x14ac:dyDescent="0.2">
      <c r="A702" s="62"/>
      <c r="B702" s="5"/>
      <c r="C702" s="4" t="s">
        <v>3</v>
      </c>
      <c r="D702" s="6">
        <f>D703</f>
        <v>1587429</v>
      </c>
      <c r="E702" s="36">
        <f t="shared" ref="E702:F703" si="234">E703</f>
        <v>0</v>
      </c>
      <c r="F702" s="36">
        <f t="shared" si="234"/>
        <v>1587429</v>
      </c>
    </row>
    <row r="703" spans="1:6" ht="15" x14ac:dyDescent="0.25">
      <c r="A703" s="25"/>
      <c r="B703" s="11"/>
      <c r="C703" s="10" t="s">
        <v>2</v>
      </c>
      <c r="D703" s="12">
        <f>D704</f>
        <v>1587429</v>
      </c>
      <c r="E703" s="152">
        <f t="shared" si="234"/>
        <v>0</v>
      </c>
      <c r="F703" s="152">
        <f t="shared" si="234"/>
        <v>1587429</v>
      </c>
    </row>
    <row r="704" spans="1:6" ht="14.25" x14ac:dyDescent="0.2">
      <c r="A704" s="62"/>
      <c r="B704" s="7"/>
      <c r="C704" s="8" t="s">
        <v>83</v>
      </c>
      <c r="D704" s="9">
        <v>1587429</v>
      </c>
      <c r="E704" s="44"/>
      <c r="F704" s="44">
        <f t="shared" ref="F704" si="235">D704+E704</f>
        <v>1587429</v>
      </c>
    </row>
    <row r="705" spans="1:6" s="52" customFormat="1" ht="11.25" x14ac:dyDescent="0.2">
      <c r="A705" s="76"/>
      <c r="D705" s="53"/>
      <c r="E705" s="163"/>
      <c r="F705" s="163"/>
    </row>
    <row r="706" spans="1:6" ht="15.75" x14ac:dyDescent="0.25">
      <c r="A706" s="69" t="s">
        <v>177</v>
      </c>
      <c r="B706" s="1" t="s">
        <v>178</v>
      </c>
      <c r="C706" s="2" t="s">
        <v>179</v>
      </c>
      <c r="D706" s="3"/>
      <c r="E706" s="78"/>
      <c r="F706" s="78"/>
    </row>
    <row r="707" spans="1:6" s="52" customFormat="1" ht="15" x14ac:dyDescent="0.25">
      <c r="A707" s="210" t="s">
        <v>405</v>
      </c>
      <c r="B707" s="210"/>
      <c r="C707" s="165"/>
      <c r="D707" s="159"/>
      <c r="E707" s="167"/>
      <c r="F707" s="167"/>
    </row>
    <row r="708" spans="1:6" ht="14.25" x14ac:dyDescent="0.2">
      <c r="C708" s="4" t="s">
        <v>61</v>
      </c>
      <c r="D708" s="6">
        <f>D709+D710</f>
        <v>917023</v>
      </c>
      <c r="E708" s="36">
        <f t="shared" ref="E708:F708" si="236">E709+E710</f>
        <v>120339</v>
      </c>
      <c r="F708" s="36">
        <f t="shared" si="236"/>
        <v>1037362</v>
      </c>
    </row>
    <row r="709" spans="1:6" ht="14.25" x14ac:dyDescent="0.2">
      <c r="A709" s="62"/>
      <c r="C709" s="45" t="s">
        <v>363</v>
      </c>
      <c r="D709" s="9">
        <v>800203</v>
      </c>
      <c r="E709" s="44">
        <v>114392</v>
      </c>
      <c r="F709" s="44">
        <f t="shared" ref="F709:F710" si="237">D709+E709</f>
        <v>914595</v>
      </c>
    </row>
    <row r="710" spans="1:6" ht="14.25" x14ac:dyDescent="0.2">
      <c r="A710" s="62"/>
      <c r="B710" s="7"/>
      <c r="C710" s="8" t="s">
        <v>115</v>
      </c>
      <c r="D710" s="9">
        <v>116820</v>
      </c>
      <c r="E710" s="44">
        <v>5947</v>
      </c>
      <c r="F710" s="44">
        <f t="shared" si="237"/>
        <v>122767</v>
      </c>
    </row>
    <row r="711" spans="1:6" ht="14.25" x14ac:dyDescent="0.2">
      <c r="A711" s="62"/>
      <c r="B711" s="4"/>
      <c r="C711" s="4" t="s">
        <v>3</v>
      </c>
      <c r="D711" s="6">
        <f>D712+D714</f>
        <v>917023</v>
      </c>
      <c r="E711" s="36">
        <f t="shared" ref="E711:F711" si="238">E712+E714</f>
        <v>120339</v>
      </c>
      <c r="F711" s="36">
        <f t="shared" si="238"/>
        <v>1037362</v>
      </c>
    </row>
    <row r="712" spans="1:6" ht="15" x14ac:dyDescent="0.25">
      <c r="A712" s="25"/>
      <c r="B712" s="16"/>
      <c r="C712" s="16" t="s">
        <v>2</v>
      </c>
      <c r="D712" s="35">
        <f>D713</f>
        <v>791623</v>
      </c>
      <c r="E712" s="152">
        <f t="shared" ref="E712:F712" si="239">E713</f>
        <v>-25948</v>
      </c>
      <c r="F712" s="152">
        <f t="shared" si="239"/>
        <v>765675</v>
      </c>
    </row>
    <row r="713" spans="1:6" x14ac:dyDescent="0.2">
      <c r="A713" s="79"/>
      <c r="C713" s="8" t="s">
        <v>1</v>
      </c>
      <c r="D713" s="9">
        <v>791623</v>
      </c>
      <c r="E713" s="44">
        <v>-25948</v>
      </c>
      <c r="F713" s="44">
        <f t="shared" ref="F713:F714" si="240">D713+E713</f>
        <v>765675</v>
      </c>
    </row>
    <row r="714" spans="1:6" ht="15" x14ac:dyDescent="0.25">
      <c r="A714" s="25"/>
      <c r="B714" s="73"/>
      <c r="C714" s="106" t="s">
        <v>82</v>
      </c>
      <c r="D714" s="35">
        <v>125400</v>
      </c>
      <c r="E714" s="152">
        <v>146287</v>
      </c>
      <c r="F714" s="152">
        <f t="shared" si="240"/>
        <v>271687</v>
      </c>
    </row>
    <row r="715" spans="1:6" s="52" customFormat="1" ht="11.25" x14ac:dyDescent="0.2">
      <c r="A715" s="76"/>
      <c r="C715" s="109"/>
      <c r="D715" s="53"/>
      <c r="E715" s="163"/>
      <c r="F715" s="163"/>
    </row>
    <row r="716" spans="1:6" s="52" customFormat="1" ht="11.25" x14ac:dyDescent="0.2">
      <c r="A716" s="76"/>
      <c r="C716" s="111"/>
      <c r="D716" s="53"/>
      <c r="E716" s="163"/>
      <c r="F716" s="163"/>
    </row>
    <row r="717" spans="1:6" ht="15.75" x14ac:dyDescent="0.25">
      <c r="A717" s="69" t="s">
        <v>137</v>
      </c>
      <c r="B717" s="1" t="s">
        <v>110</v>
      </c>
      <c r="C717" s="110" t="s">
        <v>85</v>
      </c>
      <c r="D717" s="3"/>
      <c r="E717" s="78"/>
      <c r="F717" s="78"/>
    </row>
    <row r="718" spans="1:6" s="52" customFormat="1" ht="15" x14ac:dyDescent="0.25">
      <c r="A718" s="210" t="s">
        <v>406</v>
      </c>
      <c r="B718" s="210"/>
      <c r="C718" s="158"/>
      <c r="D718" s="159"/>
      <c r="E718" s="167"/>
      <c r="F718" s="167"/>
    </row>
    <row r="719" spans="1:6" ht="14.25" x14ac:dyDescent="0.2">
      <c r="C719" s="104" t="s">
        <v>61</v>
      </c>
      <c r="D719" s="6">
        <f>SUM(D720:D720)</f>
        <v>542540</v>
      </c>
      <c r="E719" s="36">
        <f t="shared" ref="E719:F719" si="241">SUM(E720:E720)</f>
        <v>0</v>
      </c>
      <c r="F719" s="36">
        <f t="shared" si="241"/>
        <v>542540</v>
      </c>
    </row>
    <row r="720" spans="1:6" x14ac:dyDescent="0.2">
      <c r="A720" s="79"/>
      <c r="B720" s="57"/>
      <c r="C720" s="45" t="s">
        <v>363</v>
      </c>
      <c r="D720" s="9">
        <v>542540</v>
      </c>
      <c r="E720" s="44">
        <v>0</v>
      </c>
      <c r="F720" s="44">
        <f t="shared" ref="F720" si="242">D720+E720</f>
        <v>542540</v>
      </c>
    </row>
    <row r="721" spans="1:6" ht="14.25" x14ac:dyDescent="0.2">
      <c r="A721" s="62"/>
      <c r="B721" s="62"/>
      <c r="C721" s="104" t="s">
        <v>3</v>
      </c>
      <c r="D721" s="6">
        <f>D722+D724</f>
        <v>542540</v>
      </c>
      <c r="E721" s="36">
        <f t="shared" ref="E721:F721" si="243">E722+E724</f>
        <v>0</v>
      </c>
      <c r="F721" s="36">
        <f t="shared" si="243"/>
        <v>542540</v>
      </c>
    </row>
    <row r="722" spans="1:6" ht="15" x14ac:dyDescent="0.25">
      <c r="A722" s="25"/>
      <c r="B722" s="62"/>
      <c r="C722" s="106" t="s">
        <v>2</v>
      </c>
      <c r="D722" s="35">
        <f>D723</f>
        <v>542540</v>
      </c>
      <c r="E722" s="152">
        <f t="shared" ref="E722:F722" si="244">E723</f>
        <v>-11038</v>
      </c>
      <c r="F722" s="152">
        <f t="shared" si="244"/>
        <v>531502</v>
      </c>
    </row>
    <row r="723" spans="1:6" x14ac:dyDescent="0.2">
      <c r="A723" s="79"/>
      <c r="B723" s="57"/>
      <c r="C723" s="100" t="s">
        <v>1</v>
      </c>
      <c r="D723" s="9">
        <v>542540</v>
      </c>
      <c r="E723" s="44">
        <v>-11038</v>
      </c>
      <c r="F723" s="44">
        <f t="shared" ref="F723:F724" si="245">D723+E723</f>
        <v>531502</v>
      </c>
    </row>
    <row r="724" spans="1:6" s="45" customFormat="1" ht="15" x14ac:dyDescent="0.25">
      <c r="A724" s="150"/>
      <c r="B724" s="73"/>
      <c r="C724" s="106" t="s">
        <v>82</v>
      </c>
      <c r="D724" s="107">
        <v>0</v>
      </c>
      <c r="E724" s="107">
        <v>11038</v>
      </c>
      <c r="F724" s="107">
        <f t="shared" si="245"/>
        <v>11038</v>
      </c>
    </row>
    <row r="725" spans="1:6" s="52" customFormat="1" ht="11.25" x14ac:dyDescent="0.2">
      <c r="A725" s="76"/>
      <c r="C725" s="109"/>
      <c r="D725" s="53"/>
      <c r="E725" s="163"/>
      <c r="F725" s="163"/>
    </row>
    <row r="726" spans="1:6" ht="15.75" x14ac:dyDescent="0.25">
      <c r="A726" s="69" t="s">
        <v>79</v>
      </c>
      <c r="B726" s="1" t="s">
        <v>102</v>
      </c>
      <c r="C726" s="110" t="s">
        <v>256</v>
      </c>
      <c r="D726" s="3"/>
      <c r="E726" s="78"/>
      <c r="F726" s="78"/>
    </row>
    <row r="727" spans="1:6" ht="15.75" x14ac:dyDescent="0.25">
      <c r="A727" s="210" t="s">
        <v>385</v>
      </c>
      <c r="B727" s="210"/>
      <c r="C727" s="2" t="s">
        <v>257</v>
      </c>
      <c r="D727" s="3"/>
      <c r="E727" s="78"/>
      <c r="F727" s="78"/>
    </row>
    <row r="728" spans="1:6" s="52" customFormat="1" ht="11.25" x14ac:dyDescent="0.2">
      <c r="A728" s="92"/>
      <c r="B728" s="92"/>
      <c r="C728" s="165"/>
      <c r="D728" s="159"/>
      <c r="E728" s="167"/>
      <c r="F728" s="167"/>
    </row>
    <row r="729" spans="1:6" ht="14.25" x14ac:dyDescent="0.2">
      <c r="A729" s="62"/>
      <c r="B729" s="5"/>
      <c r="C729" s="4" t="s">
        <v>61</v>
      </c>
      <c r="D729" s="6">
        <f>SUM(D730:D731)</f>
        <v>3119172</v>
      </c>
      <c r="E729" s="36">
        <f t="shared" ref="E729:F729" si="246">SUM(E730:E731)</f>
        <v>779581</v>
      </c>
      <c r="F729" s="36">
        <f t="shared" si="246"/>
        <v>3898753</v>
      </c>
    </row>
    <row r="730" spans="1:6" ht="14.25" x14ac:dyDescent="0.2">
      <c r="A730" s="62"/>
      <c r="B730" s="7"/>
      <c r="C730" s="45" t="s">
        <v>363</v>
      </c>
      <c r="D730" s="9">
        <v>3069885</v>
      </c>
      <c r="E730" s="44">
        <v>779581</v>
      </c>
      <c r="F730" s="44">
        <f t="shared" ref="F730:F731" si="247">D730+E730</f>
        <v>3849466</v>
      </c>
    </row>
    <row r="731" spans="1:6" ht="14.25" x14ac:dyDescent="0.2">
      <c r="A731" s="62"/>
      <c r="C731" s="8" t="s">
        <v>115</v>
      </c>
      <c r="D731" s="9">
        <v>49287</v>
      </c>
      <c r="E731" s="44">
        <v>0</v>
      </c>
      <c r="F731" s="44">
        <f t="shared" si="247"/>
        <v>49287</v>
      </c>
    </row>
    <row r="732" spans="1:6" ht="14.25" x14ac:dyDescent="0.2">
      <c r="A732" s="62"/>
      <c r="B732" s="5"/>
      <c r="C732" s="4" t="s">
        <v>3</v>
      </c>
      <c r="D732" s="6">
        <f>D735+D733</f>
        <v>3119172</v>
      </c>
      <c r="E732" s="36">
        <f t="shared" ref="E732:F732" si="248">E735+E733</f>
        <v>779581</v>
      </c>
      <c r="F732" s="36">
        <f t="shared" si="248"/>
        <v>3898753</v>
      </c>
    </row>
    <row r="733" spans="1:6" ht="15" x14ac:dyDescent="0.25">
      <c r="A733" s="25"/>
      <c r="B733" s="11"/>
      <c r="C733" s="10" t="s">
        <v>2</v>
      </c>
      <c r="D733" s="12">
        <f>D734</f>
        <v>1625566</v>
      </c>
      <c r="E733" s="152">
        <f t="shared" ref="E733:F733" si="249">E734</f>
        <v>654337</v>
      </c>
      <c r="F733" s="152">
        <f t="shared" si="249"/>
        <v>2279903</v>
      </c>
    </row>
    <row r="734" spans="1:6" ht="14.25" x14ac:dyDescent="0.2">
      <c r="A734" s="62"/>
      <c r="B734" s="7"/>
      <c r="C734" s="8" t="s">
        <v>1</v>
      </c>
      <c r="D734" s="9">
        <v>1625566</v>
      </c>
      <c r="E734" s="44">
        <v>654337</v>
      </c>
      <c r="F734" s="44">
        <f t="shared" ref="F734:F735" si="250">D734+E734</f>
        <v>2279903</v>
      </c>
    </row>
    <row r="735" spans="1:6" ht="15" x14ac:dyDescent="0.25">
      <c r="A735" s="62"/>
      <c r="B735" s="5"/>
      <c r="C735" s="16" t="s">
        <v>82</v>
      </c>
      <c r="D735" s="35">
        <v>1493606</v>
      </c>
      <c r="E735" s="152">
        <v>125244</v>
      </c>
      <c r="F735" s="152">
        <f t="shared" si="250"/>
        <v>1618850</v>
      </c>
    </row>
    <row r="736" spans="1:6" s="52" customFormat="1" ht="11.25" x14ac:dyDescent="0.2">
      <c r="A736" s="76"/>
      <c r="D736" s="53"/>
      <c r="E736" s="163"/>
      <c r="F736" s="163"/>
    </row>
    <row r="737" spans="1:6" s="45" customFormat="1" ht="15.75" x14ac:dyDescent="0.25">
      <c r="A737" s="69" t="s">
        <v>449</v>
      </c>
      <c r="B737" s="90" t="s">
        <v>89</v>
      </c>
      <c r="C737" s="74" t="s">
        <v>453</v>
      </c>
      <c r="D737" s="78"/>
      <c r="E737" s="78"/>
      <c r="F737" s="78"/>
    </row>
    <row r="738" spans="1:6" s="164" customFormat="1" ht="15" x14ac:dyDescent="0.25">
      <c r="A738" s="210" t="s">
        <v>401</v>
      </c>
      <c r="B738" s="210"/>
      <c r="C738" s="168"/>
      <c r="D738" s="167"/>
      <c r="E738" s="167"/>
      <c r="F738" s="167"/>
    </row>
    <row r="739" spans="1:6" s="45" customFormat="1" ht="14.25" x14ac:dyDescent="0.2">
      <c r="C739" s="58" t="s">
        <v>61</v>
      </c>
      <c r="D739" s="36">
        <f>D741+D740</f>
        <v>0</v>
      </c>
      <c r="E739" s="36">
        <f t="shared" ref="E739:F739" si="251">E741+E740</f>
        <v>147400</v>
      </c>
      <c r="F739" s="36">
        <f t="shared" si="251"/>
        <v>147400</v>
      </c>
    </row>
    <row r="740" spans="1:6" s="45" customFormat="1" x14ac:dyDescent="0.2">
      <c r="A740" s="79"/>
      <c r="B740" s="66"/>
      <c r="C740" s="122" t="s">
        <v>363</v>
      </c>
      <c r="D740" s="102">
        <v>0</v>
      </c>
      <c r="E740" s="102">
        <v>73700</v>
      </c>
      <c r="F740" s="102">
        <f t="shared" ref="F740:F741" si="252">D740+E740</f>
        <v>73700</v>
      </c>
    </row>
    <row r="741" spans="1:6" s="45" customFormat="1" ht="14.25" x14ac:dyDescent="0.2">
      <c r="A741" s="62"/>
      <c r="C741" s="119" t="s">
        <v>169</v>
      </c>
      <c r="D741" s="102">
        <v>0</v>
      </c>
      <c r="E741" s="102">
        <v>73700</v>
      </c>
      <c r="F741" s="102">
        <f t="shared" si="252"/>
        <v>73700</v>
      </c>
    </row>
    <row r="742" spans="1:6" s="45" customFormat="1" ht="14.25" x14ac:dyDescent="0.2">
      <c r="A742" s="62"/>
      <c r="B742" s="5"/>
      <c r="C742" s="104" t="s">
        <v>3</v>
      </c>
      <c r="D742" s="156">
        <f>D743</f>
        <v>0</v>
      </c>
      <c r="E742" s="156">
        <f t="shared" ref="E742:F743" si="253">E743</f>
        <v>147400</v>
      </c>
      <c r="F742" s="156">
        <f t="shared" si="253"/>
        <v>147400</v>
      </c>
    </row>
    <row r="743" spans="1:6" s="45" customFormat="1" ht="15" x14ac:dyDescent="0.25">
      <c r="A743" s="150"/>
      <c r="B743" s="73"/>
      <c r="C743" s="151" t="s">
        <v>2</v>
      </c>
      <c r="D743" s="152">
        <f>D744</f>
        <v>0</v>
      </c>
      <c r="E743" s="152">
        <f t="shared" si="253"/>
        <v>147400</v>
      </c>
      <c r="F743" s="152">
        <f t="shared" si="253"/>
        <v>147400</v>
      </c>
    </row>
    <row r="744" spans="1:6" s="45" customFormat="1" ht="14.25" x14ac:dyDescent="0.2">
      <c r="A744" s="62"/>
      <c r="B744" s="7"/>
      <c r="C744" s="45" t="s">
        <v>86</v>
      </c>
      <c r="D744" s="102">
        <v>0</v>
      </c>
      <c r="E744" s="102">
        <v>147400</v>
      </c>
      <c r="F744" s="102">
        <f t="shared" ref="F744" si="254">D744+E744</f>
        <v>147400</v>
      </c>
    </row>
    <row r="745" spans="1:6" s="164" customFormat="1" ht="11.25" x14ac:dyDescent="0.2">
      <c r="A745" s="160"/>
      <c r="D745" s="163"/>
      <c r="E745" s="163"/>
      <c r="F745" s="163"/>
    </row>
    <row r="746" spans="1:6" ht="15.75" x14ac:dyDescent="0.25">
      <c r="A746" s="69" t="s">
        <v>152</v>
      </c>
      <c r="B746" s="1" t="s">
        <v>91</v>
      </c>
      <c r="C746" s="2" t="s">
        <v>222</v>
      </c>
      <c r="D746" s="3"/>
      <c r="E746" s="78"/>
      <c r="F746" s="78"/>
    </row>
    <row r="747" spans="1:6" s="52" customFormat="1" ht="15" x14ac:dyDescent="0.25">
      <c r="A747" s="210" t="s">
        <v>383</v>
      </c>
      <c r="B747" s="210"/>
      <c r="C747" s="165"/>
      <c r="D747" s="159"/>
      <c r="E747" s="167"/>
      <c r="F747" s="167"/>
    </row>
    <row r="748" spans="1:6" ht="14.25" x14ac:dyDescent="0.2">
      <c r="C748" s="4" t="s">
        <v>61</v>
      </c>
      <c r="D748" s="6">
        <f>D750+D749</f>
        <v>2363687</v>
      </c>
      <c r="E748" s="36">
        <f t="shared" ref="E748:F748" si="255">E750+E749</f>
        <v>84700</v>
      </c>
      <c r="F748" s="36">
        <f t="shared" si="255"/>
        <v>2448387</v>
      </c>
    </row>
    <row r="749" spans="1:6" x14ac:dyDescent="0.2">
      <c r="A749" s="79"/>
      <c r="B749" s="57"/>
      <c r="C749" s="45" t="s">
        <v>363</v>
      </c>
      <c r="D749" s="9">
        <v>1792943</v>
      </c>
      <c r="E749" s="44">
        <v>84700</v>
      </c>
      <c r="F749" s="44">
        <f t="shared" ref="F749:F750" si="256">D749+E749</f>
        <v>1877643</v>
      </c>
    </row>
    <row r="750" spans="1:6" ht="14.25" x14ac:dyDescent="0.2">
      <c r="A750" s="62"/>
      <c r="C750" s="8" t="s">
        <v>115</v>
      </c>
      <c r="D750" s="9">
        <v>570744</v>
      </c>
      <c r="E750" s="44">
        <v>0</v>
      </c>
      <c r="F750" s="44">
        <f t="shared" si="256"/>
        <v>570744</v>
      </c>
    </row>
    <row r="751" spans="1:6" ht="14.25" x14ac:dyDescent="0.2">
      <c r="A751" s="62"/>
      <c r="B751" s="4"/>
      <c r="C751" s="4" t="s">
        <v>3</v>
      </c>
      <c r="D751" s="6">
        <f>D752+D754</f>
        <v>2363687</v>
      </c>
      <c r="E751" s="36">
        <f t="shared" ref="E751:F751" si="257">E752+E754</f>
        <v>84700</v>
      </c>
      <c r="F751" s="36">
        <f t="shared" si="257"/>
        <v>2448387</v>
      </c>
    </row>
    <row r="752" spans="1:6" ht="15" x14ac:dyDescent="0.25">
      <c r="A752" s="25"/>
      <c r="B752" s="10"/>
      <c r="C752" s="10" t="s">
        <v>2</v>
      </c>
      <c r="D752" s="12">
        <f>D753</f>
        <v>983687</v>
      </c>
      <c r="E752" s="152">
        <f t="shared" ref="E752:F752" si="258">E753</f>
        <v>202942</v>
      </c>
      <c r="F752" s="152">
        <f t="shared" si="258"/>
        <v>1186629</v>
      </c>
    </row>
    <row r="753" spans="1:6" ht="14.25" x14ac:dyDescent="0.2">
      <c r="A753" s="62"/>
      <c r="C753" s="8" t="s">
        <v>1</v>
      </c>
      <c r="D753" s="9">
        <v>983687</v>
      </c>
      <c r="E753" s="44">
        <v>202942</v>
      </c>
      <c r="F753" s="44">
        <f t="shared" ref="F753:F754" si="259">D753+E753</f>
        <v>1186629</v>
      </c>
    </row>
    <row r="754" spans="1:6" ht="15" x14ac:dyDescent="0.25">
      <c r="A754" s="62"/>
      <c r="B754" s="5"/>
      <c r="C754" s="16" t="s">
        <v>82</v>
      </c>
      <c r="D754" s="35">
        <v>1380000</v>
      </c>
      <c r="E754" s="152">
        <v>-118242</v>
      </c>
      <c r="F754" s="152">
        <f t="shared" si="259"/>
        <v>1261758</v>
      </c>
    </row>
    <row r="755" spans="1:6" s="52" customFormat="1" ht="11.25" x14ac:dyDescent="0.2">
      <c r="A755" s="76"/>
      <c r="D755" s="53"/>
      <c r="E755" s="163"/>
      <c r="F755" s="163"/>
    </row>
    <row r="756" spans="1:6" s="52" customFormat="1" ht="11.25" x14ac:dyDescent="0.2">
      <c r="A756" s="76"/>
      <c r="D756" s="53"/>
      <c r="E756" s="163"/>
      <c r="F756" s="163"/>
    </row>
    <row r="757" spans="1:6" ht="15.75" x14ac:dyDescent="0.25">
      <c r="A757" s="69" t="s">
        <v>128</v>
      </c>
      <c r="B757" s="1" t="s">
        <v>91</v>
      </c>
      <c r="C757" s="2" t="s">
        <v>194</v>
      </c>
      <c r="D757" s="3"/>
      <c r="E757" s="78"/>
      <c r="F757" s="78"/>
    </row>
    <row r="758" spans="1:6" s="52" customFormat="1" ht="15" x14ac:dyDescent="0.25">
      <c r="A758" s="210" t="s">
        <v>381</v>
      </c>
      <c r="B758" s="210"/>
      <c r="C758" s="165"/>
      <c r="D758" s="159"/>
      <c r="E758" s="167"/>
      <c r="F758" s="167"/>
    </row>
    <row r="759" spans="1:6" ht="14.25" x14ac:dyDescent="0.2">
      <c r="C759" s="4" t="s">
        <v>61</v>
      </c>
      <c r="D759" s="6">
        <f>SUM(D760:D760)</f>
        <v>474027</v>
      </c>
      <c r="E759" s="36">
        <f t="shared" ref="E759:F759" si="260">SUM(E760:E760)</f>
        <v>-77462</v>
      </c>
      <c r="F759" s="36">
        <f t="shared" si="260"/>
        <v>396565</v>
      </c>
    </row>
    <row r="760" spans="1:6" x14ac:dyDescent="0.2">
      <c r="A760" s="79"/>
      <c r="B760" s="57"/>
      <c r="C760" s="45" t="s">
        <v>363</v>
      </c>
      <c r="D760" s="9">
        <v>474027</v>
      </c>
      <c r="E760" s="44">
        <v>-77462</v>
      </c>
      <c r="F760" s="44">
        <f t="shared" ref="F760" si="261">D760+E760</f>
        <v>396565</v>
      </c>
    </row>
    <row r="761" spans="1:6" ht="14.25" x14ac:dyDescent="0.2">
      <c r="A761" s="62"/>
      <c r="B761" s="62"/>
      <c r="C761" s="4" t="s">
        <v>3</v>
      </c>
      <c r="D761" s="6">
        <f>D762+D764</f>
        <v>474027</v>
      </c>
      <c r="E761" s="36">
        <f t="shared" ref="E761:F761" si="262">E762+E764</f>
        <v>-77462</v>
      </c>
      <c r="F761" s="36">
        <f t="shared" si="262"/>
        <v>396565</v>
      </c>
    </row>
    <row r="762" spans="1:6" ht="15" x14ac:dyDescent="0.25">
      <c r="A762" s="25"/>
      <c r="B762" s="62"/>
      <c r="C762" s="16" t="s">
        <v>2</v>
      </c>
      <c r="D762" s="35">
        <f>D763</f>
        <v>474027</v>
      </c>
      <c r="E762" s="152">
        <f t="shared" ref="E762:F762" si="263">E763</f>
        <v>-81787</v>
      </c>
      <c r="F762" s="152">
        <f t="shared" si="263"/>
        <v>392240</v>
      </c>
    </row>
    <row r="763" spans="1:6" x14ac:dyDescent="0.2">
      <c r="A763" s="79"/>
      <c r="B763" s="57"/>
      <c r="C763" s="122" t="s">
        <v>1</v>
      </c>
      <c r="D763" s="102">
        <v>474027</v>
      </c>
      <c r="E763" s="102">
        <v>-81787</v>
      </c>
      <c r="F763" s="102">
        <f t="shared" ref="F763:F764" si="264">D763+E763</f>
        <v>392240</v>
      </c>
    </row>
    <row r="764" spans="1:6" s="45" customFormat="1" ht="15" x14ac:dyDescent="0.25">
      <c r="A764" s="62"/>
      <c r="B764" s="5"/>
      <c r="C764" s="106" t="s">
        <v>82</v>
      </c>
      <c r="D764" s="107">
        <v>0</v>
      </c>
      <c r="E764" s="107">
        <v>4325</v>
      </c>
      <c r="F764" s="107">
        <f t="shared" si="264"/>
        <v>4325</v>
      </c>
    </row>
    <row r="765" spans="1:6" s="52" customFormat="1" ht="11.25" x14ac:dyDescent="0.2">
      <c r="A765" s="76"/>
      <c r="D765" s="53"/>
      <c r="E765" s="163"/>
      <c r="F765" s="163"/>
    </row>
    <row r="766" spans="1:6" s="52" customFormat="1" ht="11.25" x14ac:dyDescent="0.2">
      <c r="A766" s="76"/>
      <c r="D766" s="53"/>
      <c r="E766" s="163"/>
      <c r="F766" s="163"/>
    </row>
    <row r="767" spans="1:6" ht="15.75" x14ac:dyDescent="0.25">
      <c r="A767" s="69" t="s">
        <v>129</v>
      </c>
      <c r="B767" s="1" t="s">
        <v>91</v>
      </c>
      <c r="C767" s="2" t="s">
        <v>317</v>
      </c>
      <c r="D767" s="3"/>
      <c r="E767" s="78"/>
      <c r="F767" s="78"/>
    </row>
    <row r="768" spans="1:6" s="52" customFormat="1" ht="15" x14ac:dyDescent="0.25">
      <c r="A768" s="210" t="s">
        <v>383</v>
      </c>
      <c r="B768" s="210"/>
      <c r="C768" s="165"/>
      <c r="D768" s="159"/>
      <c r="E768" s="167"/>
      <c r="F768" s="167"/>
    </row>
    <row r="769" spans="1:6" ht="14.25" x14ac:dyDescent="0.2">
      <c r="C769" s="4" t="s">
        <v>61</v>
      </c>
      <c r="D769" s="6">
        <f>SUM(D770:D771)</f>
        <v>2151415</v>
      </c>
      <c r="E769" s="36">
        <f t="shared" ref="E769:F769" si="265">SUM(E770:E771)</f>
        <v>-164464</v>
      </c>
      <c r="F769" s="36">
        <f t="shared" si="265"/>
        <v>1986951</v>
      </c>
    </row>
    <row r="770" spans="1:6" x14ac:dyDescent="0.2">
      <c r="A770" s="79"/>
      <c r="B770" s="57"/>
      <c r="C770" s="45" t="s">
        <v>363</v>
      </c>
      <c r="D770" s="9">
        <v>2029560</v>
      </c>
      <c r="E770" s="44">
        <v>-186793</v>
      </c>
      <c r="F770" s="44">
        <f t="shared" ref="F770:F771" si="266">D770+E770</f>
        <v>1842767</v>
      </c>
    </row>
    <row r="771" spans="1:6" x14ac:dyDescent="0.2">
      <c r="A771" s="79"/>
      <c r="B771" s="57"/>
      <c r="C771" s="8" t="s">
        <v>115</v>
      </c>
      <c r="D771" s="9">
        <v>121855</v>
      </c>
      <c r="E771" s="44">
        <v>22329</v>
      </c>
      <c r="F771" s="44">
        <f t="shared" si="266"/>
        <v>144184</v>
      </c>
    </row>
    <row r="772" spans="1:6" ht="14.25" x14ac:dyDescent="0.2">
      <c r="A772" s="62"/>
      <c r="B772" s="62"/>
      <c r="C772" s="4" t="s">
        <v>3</v>
      </c>
      <c r="D772" s="6">
        <f>D773+D777</f>
        <v>2151415</v>
      </c>
      <c r="E772" s="36">
        <f t="shared" ref="E772:F772" si="267">E773+E777</f>
        <v>-164464</v>
      </c>
      <c r="F772" s="36">
        <f t="shared" si="267"/>
        <v>1986951</v>
      </c>
    </row>
    <row r="773" spans="1:6" ht="15" x14ac:dyDescent="0.25">
      <c r="A773" s="25"/>
      <c r="B773" s="62"/>
      <c r="C773" s="16" t="s">
        <v>2</v>
      </c>
      <c r="D773" s="35">
        <f>D774</f>
        <v>1887970</v>
      </c>
      <c r="E773" s="152">
        <f t="shared" ref="E773:F773" si="268">E774</f>
        <v>-141300</v>
      </c>
      <c r="F773" s="152">
        <f t="shared" si="268"/>
        <v>1746670</v>
      </c>
    </row>
    <row r="774" spans="1:6" x14ac:dyDescent="0.2">
      <c r="A774" s="79"/>
      <c r="B774" s="57"/>
      <c r="C774" s="8" t="s">
        <v>5</v>
      </c>
      <c r="D774" s="9">
        <v>1887970</v>
      </c>
      <c r="E774" s="44">
        <v>-141300</v>
      </c>
      <c r="F774" s="44">
        <f t="shared" ref="F774:F777" si="269">D774+E774</f>
        <v>1746670</v>
      </c>
    </row>
    <row r="775" spans="1:6" x14ac:dyDescent="0.2">
      <c r="A775" s="79"/>
      <c r="B775" s="57"/>
      <c r="C775" s="50" t="s">
        <v>114</v>
      </c>
      <c r="D775" s="9">
        <v>324940</v>
      </c>
      <c r="E775" s="44">
        <v>-28910</v>
      </c>
      <c r="F775" s="44">
        <f t="shared" si="269"/>
        <v>296030</v>
      </c>
    </row>
    <row r="776" spans="1:6" x14ac:dyDescent="0.2">
      <c r="A776" s="79"/>
      <c r="B776" s="57"/>
      <c r="C776" s="56" t="s">
        <v>117</v>
      </c>
      <c r="D776" s="9">
        <v>251496</v>
      </c>
      <c r="E776" s="44">
        <v>-23392</v>
      </c>
      <c r="F776" s="44">
        <f t="shared" si="269"/>
        <v>228104</v>
      </c>
    </row>
    <row r="777" spans="1:6" ht="15" x14ac:dyDescent="0.25">
      <c r="A777" s="62"/>
      <c r="B777" s="5"/>
      <c r="C777" s="16" t="s">
        <v>82</v>
      </c>
      <c r="D777" s="35">
        <v>263445</v>
      </c>
      <c r="E777" s="152">
        <v>-23164</v>
      </c>
      <c r="F777" s="152">
        <f t="shared" si="269"/>
        <v>240281</v>
      </c>
    </row>
    <row r="778" spans="1:6" s="52" customFormat="1" ht="11.25" x14ac:dyDescent="0.2">
      <c r="A778" s="76"/>
      <c r="D778" s="53"/>
      <c r="E778" s="163"/>
      <c r="F778" s="163"/>
    </row>
    <row r="779" spans="1:6" s="52" customFormat="1" ht="11.25" x14ac:dyDescent="0.2">
      <c r="A779" s="76"/>
      <c r="D779" s="53"/>
      <c r="E779" s="163"/>
      <c r="F779" s="163"/>
    </row>
    <row r="780" spans="1:6" ht="15.75" x14ac:dyDescent="0.25">
      <c r="A780" s="69" t="s">
        <v>130</v>
      </c>
      <c r="B780" s="1" t="s">
        <v>162</v>
      </c>
      <c r="C780" s="2" t="s">
        <v>153</v>
      </c>
      <c r="D780" s="3"/>
      <c r="E780" s="78"/>
      <c r="F780" s="78"/>
    </row>
    <row r="781" spans="1:6" s="52" customFormat="1" ht="15" x14ac:dyDescent="0.25">
      <c r="A781" s="210" t="s">
        <v>405</v>
      </c>
      <c r="B781" s="210"/>
      <c r="C781" s="165"/>
      <c r="D781" s="159"/>
      <c r="E781" s="167"/>
      <c r="F781" s="167"/>
    </row>
    <row r="782" spans="1:6" ht="14.25" x14ac:dyDescent="0.2">
      <c r="C782" s="4" t="s">
        <v>61</v>
      </c>
      <c r="D782" s="6">
        <f>D783</f>
        <v>9186</v>
      </c>
      <c r="E782" s="36">
        <f t="shared" ref="E782:F782" si="270">E783</f>
        <v>330</v>
      </c>
      <c r="F782" s="36">
        <f t="shared" si="270"/>
        <v>9516</v>
      </c>
    </row>
    <row r="783" spans="1:6" ht="14.25" x14ac:dyDescent="0.2">
      <c r="A783" s="62"/>
      <c r="C783" s="8" t="s">
        <v>115</v>
      </c>
      <c r="D783" s="9">
        <v>9186</v>
      </c>
      <c r="E783" s="44">
        <v>330</v>
      </c>
      <c r="F783" s="44">
        <f t="shared" ref="F783" si="271">D783+E783</f>
        <v>9516</v>
      </c>
    </row>
    <row r="784" spans="1:6" ht="14.25" x14ac:dyDescent="0.2">
      <c r="A784" s="62"/>
      <c r="B784" s="4"/>
      <c r="C784" s="4" t="s">
        <v>3</v>
      </c>
      <c r="D784" s="6">
        <f>D785</f>
        <v>9186</v>
      </c>
      <c r="E784" s="36">
        <f t="shared" ref="E784:F785" si="272">E785</f>
        <v>330</v>
      </c>
      <c r="F784" s="36">
        <f t="shared" si="272"/>
        <v>9516</v>
      </c>
    </row>
    <row r="785" spans="1:6" ht="15" x14ac:dyDescent="0.25">
      <c r="A785" s="25"/>
      <c r="B785" s="10"/>
      <c r="C785" s="10" t="s">
        <v>2</v>
      </c>
      <c r="D785" s="12">
        <f>D786</f>
        <v>9186</v>
      </c>
      <c r="E785" s="152">
        <f t="shared" si="272"/>
        <v>330</v>
      </c>
      <c r="F785" s="152">
        <f t="shared" si="272"/>
        <v>9516</v>
      </c>
    </row>
    <row r="786" spans="1:6" ht="14.25" x14ac:dyDescent="0.2">
      <c r="A786" s="62"/>
      <c r="C786" s="8" t="s">
        <v>5</v>
      </c>
      <c r="D786" s="9">
        <v>9186</v>
      </c>
      <c r="E786" s="44">
        <v>330</v>
      </c>
      <c r="F786" s="44">
        <f t="shared" ref="F786:F788" si="273">D786+E786</f>
        <v>9516</v>
      </c>
    </row>
    <row r="787" spans="1:6" ht="14.25" x14ac:dyDescent="0.2">
      <c r="A787" s="62"/>
      <c r="C787" s="50" t="s">
        <v>114</v>
      </c>
      <c r="D787" s="9">
        <v>532</v>
      </c>
      <c r="E787" s="44">
        <v>0</v>
      </c>
      <c r="F787" s="44">
        <f t="shared" si="273"/>
        <v>532</v>
      </c>
    </row>
    <row r="788" spans="1:6" ht="14.25" x14ac:dyDescent="0.2">
      <c r="A788" s="62"/>
      <c r="C788" s="56" t="s">
        <v>117</v>
      </c>
      <c r="D788" s="9">
        <v>428</v>
      </c>
      <c r="E788" s="44">
        <v>0</v>
      </c>
      <c r="F788" s="44">
        <f t="shared" si="273"/>
        <v>428</v>
      </c>
    </row>
    <row r="789" spans="1:6" s="52" customFormat="1" ht="11.25" x14ac:dyDescent="0.2">
      <c r="A789" s="76"/>
      <c r="D789" s="53"/>
      <c r="E789" s="163"/>
      <c r="F789" s="163"/>
    </row>
    <row r="790" spans="1:6" s="52" customFormat="1" ht="11.25" x14ac:dyDescent="0.2">
      <c r="A790" s="76"/>
      <c r="D790" s="53"/>
      <c r="E790" s="163"/>
      <c r="F790" s="163"/>
    </row>
    <row r="791" spans="1:6" ht="15.75" x14ac:dyDescent="0.25">
      <c r="A791" s="69" t="s">
        <v>156</v>
      </c>
      <c r="B791" s="1" t="s">
        <v>90</v>
      </c>
      <c r="C791" s="2" t="s">
        <v>170</v>
      </c>
      <c r="D791" s="2"/>
      <c r="E791" s="74"/>
      <c r="F791" s="74"/>
    </row>
    <row r="792" spans="1:6" s="52" customFormat="1" ht="15" x14ac:dyDescent="0.25">
      <c r="A792" s="210" t="s">
        <v>383</v>
      </c>
      <c r="B792" s="210"/>
      <c r="C792" s="165"/>
      <c r="D792" s="165"/>
      <c r="E792" s="168"/>
      <c r="F792" s="168"/>
    </row>
    <row r="793" spans="1:6" ht="14.25" x14ac:dyDescent="0.2">
      <c r="C793" s="4" t="s">
        <v>61</v>
      </c>
      <c r="D793" s="6">
        <f>SUM(D794:D795)</f>
        <v>4617136</v>
      </c>
      <c r="E793" s="36">
        <f t="shared" ref="E793:F793" si="274">SUM(E794:E795)</f>
        <v>838872</v>
      </c>
      <c r="F793" s="36">
        <f t="shared" si="274"/>
        <v>5456008</v>
      </c>
    </row>
    <row r="794" spans="1:6" ht="14.25" x14ac:dyDescent="0.2">
      <c r="A794" s="62"/>
      <c r="B794" s="7"/>
      <c r="C794" s="45" t="s">
        <v>363</v>
      </c>
      <c r="D794" s="9">
        <v>4617136</v>
      </c>
      <c r="E794" s="44">
        <v>835986</v>
      </c>
      <c r="F794" s="44">
        <f t="shared" ref="F794:F795" si="275">D794+E794</f>
        <v>5453122</v>
      </c>
    </row>
    <row r="795" spans="1:6" s="45" customFormat="1" ht="14.25" x14ac:dyDescent="0.2">
      <c r="A795" s="62"/>
      <c r="B795" s="7"/>
      <c r="C795" s="119" t="s">
        <v>169</v>
      </c>
      <c r="D795" s="102">
        <v>0</v>
      </c>
      <c r="E795" s="102">
        <v>2886</v>
      </c>
      <c r="F795" s="102">
        <f t="shared" si="275"/>
        <v>2886</v>
      </c>
    </row>
    <row r="796" spans="1:6" ht="14.25" x14ac:dyDescent="0.2">
      <c r="A796" s="62"/>
      <c r="B796" s="5"/>
      <c r="C796" s="104" t="s">
        <v>3</v>
      </c>
      <c r="D796" s="156">
        <f>D797</f>
        <v>4617136</v>
      </c>
      <c r="E796" s="156">
        <f t="shared" ref="E796:F797" si="276">E797</f>
        <v>838872</v>
      </c>
      <c r="F796" s="156">
        <f t="shared" si="276"/>
        <v>5456008</v>
      </c>
    </row>
    <row r="797" spans="1:6" ht="15" x14ac:dyDescent="0.25">
      <c r="A797" s="25"/>
      <c r="B797" s="11"/>
      <c r="C797" s="106" t="s">
        <v>2</v>
      </c>
      <c r="D797" s="107">
        <f>D798</f>
        <v>4617136</v>
      </c>
      <c r="E797" s="107">
        <f t="shared" si="276"/>
        <v>838872</v>
      </c>
      <c r="F797" s="107">
        <f t="shared" si="276"/>
        <v>5456008</v>
      </c>
    </row>
    <row r="798" spans="1:6" ht="14.25" x14ac:dyDescent="0.2">
      <c r="A798" s="62"/>
      <c r="B798" s="7"/>
      <c r="C798" s="122" t="s">
        <v>83</v>
      </c>
      <c r="D798" s="102">
        <v>4617136</v>
      </c>
      <c r="E798" s="102">
        <v>838872</v>
      </c>
      <c r="F798" s="102">
        <f t="shared" ref="F798" si="277">D798+E798</f>
        <v>5456008</v>
      </c>
    </row>
    <row r="799" spans="1:6" s="52" customFormat="1" ht="11.25" x14ac:dyDescent="0.2">
      <c r="A799" s="76"/>
      <c r="C799" s="162"/>
      <c r="D799" s="172"/>
      <c r="E799" s="172"/>
      <c r="F799" s="172"/>
    </row>
    <row r="800" spans="1:6" s="52" customFormat="1" ht="11.25" x14ac:dyDescent="0.2">
      <c r="A800" s="76"/>
      <c r="C800" s="162"/>
      <c r="D800" s="172"/>
      <c r="E800" s="172"/>
      <c r="F800" s="172"/>
    </row>
    <row r="801" spans="1:6" ht="15.75" x14ac:dyDescent="0.25">
      <c r="A801" s="69" t="s">
        <v>157</v>
      </c>
      <c r="B801" s="1" t="s">
        <v>91</v>
      </c>
      <c r="C801" s="123" t="s">
        <v>161</v>
      </c>
      <c r="D801" s="192"/>
      <c r="E801" s="192"/>
      <c r="F801" s="192"/>
    </row>
    <row r="802" spans="1:6" s="52" customFormat="1" ht="15" x14ac:dyDescent="0.25">
      <c r="A802" s="210" t="s">
        <v>407</v>
      </c>
      <c r="B802" s="210"/>
      <c r="C802" s="166"/>
      <c r="D802" s="195"/>
      <c r="E802" s="195"/>
      <c r="F802" s="195"/>
    </row>
    <row r="803" spans="1:6" ht="14.25" x14ac:dyDescent="0.2">
      <c r="C803" s="104" t="s">
        <v>61</v>
      </c>
      <c r="D803" s="156">
        <f>D804</f>
        <v>202058</v>
      </c>
      <c r="E803" s="156">
        <f t="shared" ref="E803:F803" si="278">E804</f>
        <v>-3060</v>
      </c>
      <c r="F803" s="156">
        <f t="shared" si="278"/>
        <v>198998</v>
      </c>
    </row>
    <row r="804" spans="1:6" ht="14.25" x14ac:dyDescent="0.2">
      <c r="A804" s="62"/>
      <c r="C804" s="122" t="s">
        <v>363</v>
      </c>
      <c r="D804" s="102">
        <v>202058</v>
      </c>
      <c r="E804" s="102">
        <v>-3060</v>
      </c>
      <c r="F804" s="102">
        <f t="shared" ref="F804" si="279">D804+E804</f>
        <v>198998</v>
      </c>
    </row>
    <row r="805" spans="1:6" ht="14.25" x14ac:dyDescent="0.2">
      <c r="A805" s="62"/>
      <c r="B805" s="4"/>
      <c r="C805" s="104" t="s">
        <v>3</v>
      </c>
      <c r="D805" s="156">
        <f>D806+D808</f>
        <v>202058</v>
      </c>
      <c r="E805" s="156">
        <f t="shared" ref="E805:F805" si="280">E806+E808</f>
        <v>-3060</v>
      </c>
      <c r="F805" s="156">
        <f t="shared" si="280"/>
        <v>198998</v>
      </c>
    </row>
    <row r="806" spans="1:6" ht="15" x14ac:dyDescent="0.25">
      <c r="A806" s="25"/>
      <c r="B806" s="16"/>
      <c r="C806" s="106" t="s">
        <v>2</v>
      </c>
      <c r="D806" s="107">
        <f>D807</f>
        <v>202058</v>
      </c>
      <c r="E806" s="107">
        <f t="shared" ref="E806:F806" si="281">E807</f>
        <v>-20882</v>
      </c>
      <c r="F806" s="107">
        <f t="shared" si="281"/>
        <v>181176</v>
      </c>
    </row>
    <row r="807" spans="1:6" x14ac:dyDescent="0.2">
      <c r="A807" s="79"/>
      <c r="C807" s="122" t="s">
        <v>1</v>
      </c>
      <c r="D807" s="102">
        <v>202058</v>
      </c>
      <c r="E807" s="102">
        <v>-20882</v>
      </c>
      <c r="F807" s="102">
        <f t="shared" ref="F807:F808" si="282">D807+E807</f>
        <v>181176</v>
      </c>
    </row>
    <row r="808" spans="1:6" s="45" customFormat="1" ht="15" x14ac:dyDescent="0.25">
      <c r="A808" s="62"/>
      <c r="B808" s="5"/>
      <c r="C808" s="106" t="s">
        <v>82</v>
      </c>
      <c r="D808" s="107">
        <v>0</v>
      </c>
      <c r="E808" s="107">
        <v>17822</v>
      </c>
      <c r="F808" s="107">
        <f t="shared" si="282"/>
        <v>17822</v>
      </c>
    </row>
    <row r="809" spans="1:6" s="52" customFormat="1" ht="11.25" x14ac:dyDescent="0.2">
      <c r="A809" s="76"/>
      <c r="D809" s="53"/>
      <c r="E809" s="163"/>
      <c r="F809" s="163"/>
    </row>
    <row r="810" spans="1:6" s="52" customFormat="1" ht="11.25" x14ac:dyDescent="0.2">
      <c r="A810" s="76"/>
      <c r="D810" s="53"/>
      <c r="E810" s="163"/>
      <c r="F810" s="163"/>
    </row>
    <row r="811" spans="1:6" ht="15.75" x14ac:dyDescent="0.25">
      <c r="A811" s="69" t="s">
        <v>180</v>
      </c>
      <c r="B811" s="1" t="s">
        <v>181</v>
      </c>
      <c r="C811" s="110" t="s">
        <v>277</v>
      </c>
      <c r="D811" s="3"/>
      <c r="E811" s="78"/>
      <c r="F811" s="78"/>
    </row>
    <row r="812" spans="1:6" s="52" customFormat="1" ht="15" x14ac:dyDescent="0.25">
      <c r="A812" s="210" t="s">
        <v>408</v>
      </c>
      <c r="B812" s="210"/>
      <c r="C812" s="158"/>
      <c r="D812" s="159"/>
      <c r="E812" s="167"/>
      <c r="F812" s="167"/>
    </row>
    <row r="813" spans="1:6" ht="14.25" x14ac:dyDescent="0.2">
      <c r="C813" s="4" t="s">
        <v>61</v>
      </c>
      <c r="D813" s="6">
        <f>D814</f>
        <v>99600</v>
      </c>
      <c r="E813" s="36">
        <f t="shared" ref="E813:F813" si="283">E814</f>
        <v>0</v>
      </c>
      <c r="F813" s="36">
        <f t="shared" si="283"/>
        <v>99600</v>
      </c>
    </row>
    <row r="814" spans="1:6" ht="14.25" x14ac:dyDescent="0.2">
      <c r="A814" s="62"/>
      <c r="C814" s="45" t="s">
        <v>363</v>
      </c>
      <c r="D814" s="9">
        <v>99600</v>
      </c>
      <c r="E814" s="44"/>
      <c r="F814" s="44">
        <f t="shared" ref="F814" si="284">D814+E814</f>
        <v>99600</v>
      </c>
    </row>
    <row r="815" spans="1:6" ht="14.25" x14ac:dyDescent="0.2">
      <c r="A815" s="62"/>
      <c r="B815" s="4"/>
      <c r="C815" s="4" t="s">
        <v>3</v>
      </c>
      <c r="D815" s="6">
        <f>D816</f>
        <v>99600</v>
      </c>
      <c r="E815" s="36">
        <f t="shared" ref="E815:F816" si="285">E816</f>
        <v>0</v>
      </c>
      <c r="F815" s="36">
        <f t="shared" si="285"/>
        <v>99600</v>
      </c>
    </row>
    <row r="816" spans="1:6" ht="15" x14ac:dyDescent="0.25">
      <c r="A816" s="25"/>
      <c r="B816" s="16"/>
      <c r="C816" s="16" t="s">
        <v>2</v>
      </c>
      <c r="D816" s="35">
        <f>D817</f>
        <v>99600</v>
      </c>
      <c r="E816" s="152">
        <f t="shared" si="285"/>
        <v>0</v>
      </c>
      <c r="F816" s="152">
        <f t="shared" si="285"/>
        <v>99600</v>
      </c>
    </row>
    <row r="817" spans="1:6" x14ac:dyDescent="0.2">
      <c r="A817" s="79"/>
      <c r="C817" s="8" t="s">
        <v>1</v>
      </c>
      <c r="D817" s="9">
        <v>99600</v>
      </c>
      <c r="E817" s="44"/>
      <c r="F817" s="44">
        <f t="shared" ref="F817" si="286">D817+E817</f>
        <v>99600</v>
      </c>
    </row>
    <row r="818" spans="1:6" s="52" customFormat="1" ht="11.25" x14ac:dyDescent="0.2">
      <c r="A818" s="76"/>
      <c r="D818" s="53"/>
      <c r="E818" s="163"/>
      <c r="F818" s="163"/>
    </row>
    <row r="819" spans="1:6" s="52" customFormat="1" ht="11.25" x14ac:dyDescent="0.2">
      <c r="A819" s="76"/>
      <c r="D819" s="53"/>
      <c r="E819" s="163"/>
      <c r="F819" s="163"/>
    </row>
    <row r="820" spans="1:6" ht="15.75" x14ac:dyDescent="0.25">
      <c r="A820" s="69" t="s">
        <v>182</v>
      </c>
      <c r="B820" s="1" t="s">
        <v>183</v>
      </c>
      <c r="C820" s="2" t="s">
        <v>199</v>
      </c>
      <c r="D820" s="3"/>
      <c r="E820" s="78"/>
      <c r="F820" s="78"/>
    </row>
    <row r="821" spans="1:6" s="52" customFormat="1" ht="15" x14ac:dyDescent="0.25">
      <c r="A821" s="210" t="s">
        <v>409</v>
      </c>
      <c r="B821" s="210"/>
      <c r="C821" s="165"/>
      <c r="D821" s="159"/>
      <c r="E821" s="167"/>
      <c r="F821" s="167"/>
    </row>
    <row r="822" spans="1:6" ht="14.25" x14ac:dyDescent="0.2">
      <c r="C822" s="4" t="s">
        <v>61</v>
      </c>
      <c r="D822" s="6">
        <f>D823+D824</f>
        <v>301749</v>
      </c>
      <c r="E822" s="36">
        <f t="shared" ref="E822:F822" si="287">E823+E824</f>
        <v>-58440</v>
      </c>
      <c r="F822" s="36">
        <f t="shared" si="287"/>
        <v>243309</v>
      </c>
    </row>
    <row r="823" spans="1:6" ht="14.25" x14ac:dyDescent="0.2">
      <c r="A823" s="62"/>
      <c r="C823" s="45" t="s">
        <v>363</v>
      </c>
      <c r="D823" s="9">
        <v>280837</v>
      </c>
      <c r="E823" s="44">
        <v>-61170</v>
      </c>
      <c r="F823" s="44">
        <f t="shared" ref="F823:F824" si="288">D823+E823</f>
        <v>219667</v>
      </c>
    </row>
    <row r="824" spans="1:6" x14ac:dyDescent="0.2">
      <c r="A824" s="79"/>
      <c r="B824" s="45"/>
      <c r="C824" s="68" t="s">
        <v>169</v>
      </c>
      <c r="D824" s="44">
        <v>20912</v>
      </c>
      <c r="E824" s="44">
        <v>2730</v>
      </c>
      <c r="F824" s="44">
        <f t="shared" si="288"/>
        <v>23642</v>
      </c>
    </row>
    <row r="825" spans="1:6" ht="14.25" x14ac:dyDescent="0.2">
      <c r="A825" s="62"/>
      <c r="B825" s="4"/>
      <c r="C825" s="4" t="s">
        <v>3</v>
      </c>
      <c r="D825" s="6">
        <f>D826</f>
        <v>301749</v>
      </c>
      <c r="E825" s="36">
        <f t="shared" ref="E825:F826" si="289">E826</f>
        <v>-58440</v>
      </c>
      <c r="F825" s="36">
        <f t="shared" si="289"/>
        <v>243309</v>
      </c>
    </row>
    <row r="826" spans="1:6" ht="15" x14ac:dyDescent="0.25">
      <c r="A826" s="25"/>
      <c r="B826" s="16"/>
      <c r="C826" s="16" t="s">
        <v>2</v>
      </c>
      <c r="D826" s="35">
        <f>D827</f>
        <v>301749</v>
      </c>
      <c r="E826" s="152">
        <f t="shared" si="289"/>
        <v>-58440</v>
      </c>
      <c r="F826" s="152">
        <f t="shared" si="289"/>
        <v>243309</v>
      </c>
    </row>
    <row r="827" spans="1:6" x14ac:dyDescent="0.2">
      <c r="A827" s="79"/>
      <c r="C827" s="8" t="s">
        <v>1</v>
      </c>
      <c r="D827" s="9">
        <v>301749</v>
      </c>
      <c r="E827" s="44">
        <v>-58440</v>
      </c>
      <c r="F827" s="44">
        <f t="shared" ref="F827" si="290">D827+E827</f>
        <v>243309</v>
      </c>
    </row>
    <row r="828" spans="1:6" s="52" customFormat="1" ht="11.25" x14ac:dyDescent="0.2">
      <c r="A828" s="76"/>
      <c r="D828" s="53"/>
      <c r="E828" s="163"/>
      <c r="F828" s="163"/>
    </row>
    <row r="829" spans="1:6" s="52" customFormat="1" ht="11.25" x14ac:dyDescent="0.2">
      <c r="A829" s="76"/>
      <c r="D829" s="53"/>
      <c r="E829" s="163"/>
      <c r="F829" s="163"/>
    </row>
    <row r="830" spans="1:6" s="52" customFormat="1" ht="11.25" x14ac:dyDescent="0.2">
      <c r="A830" s="76"/>
      <c r="D830" s="53"/>
      <c r="E830" s="163"/>
      <c r="F830" s="163"/>
    </row>
  </sheetData>
  <mergeCells count="61">
    <mergeCell ref="A224:B224"/>
    <mergeCell ref="A236:B236"/>
    <mergeCell ref="A246:B246"/>
    <mergeCell ref="A204:B204"/>
    <mergeCell ref="A16:C16"/>
    <mergeCell ref="A103:B103"/>
    <mergeCell ref="A161:B161"/>
    <mergeCell ref="A119:B119"/>
    <mergeCell ref="A133:B133"/>
    <mergeCell ref="A145:B145"/>
    <mergeCell ref="A21:F21"/>
    <mergeCell ref="A10:F10"/>
    <mergeCell ref="A11:F11"/>
    <mergeCell ref="A173:B173"/>
    <mergeCell ref="A185:B185"/>
    <mergeCell ref="A196:B196"/>
    <mergeCell ref="A256:B256"/>
    <mergeCell ref="A265:B265"/>
    <mergeCell ref="A275:B275"/>
    <mergeCell ref="A283:B283"/>
    <mergeCell ref="A291:B291"/>
    <mergeCell ref="A397:B397"/>
    <mergeCell ref="A410:B410"/>
    <mergeCell ref="A311:B311"/>
    <mergeCell ref="A322:B322"/>
    <mergeCell ref="A331:B331"/>
    <mergeCell ref="A341:B341"/>
    <mergeCell ref="A349:B349"/>
    <mergeCell ref="A718:B718"/>
    <mergeCell ref="A727:B727"/>
    <mergeCell ref="A802:B802"/>
    <mergeCell ref="A812:B812"/>
    <mergeCell ref="A628:B628"/>
    <mergeCell ref="A668:B668"/>
    <mergeCell ref="A685:B685"/>
    <mergeCell ref="A638:B638"/>
    <mergeCell ref="A698:B698"/>
    <mergeCell ref="A707:B707"/>
    <mergeCell ref="A738:B738"/>
    <mergeCell ref="A821:B821"/>
    <mergeCell ref="A747:B747"/>
    <mergeCell ref="A758:B758"/>
    <mergeCell ref="A768:B768"/>
    <mergeCell ref="A781:B781"/>
    <mergeCell ref="A792:B792"/>
    <mergeCell ref="A611:B611"/>
    <mergeCell ref="A619:B619"/>
    <mergeCell ref="A215:B215"/>
    <mergeCell ref="A552:B552"/>
    <mergeCell ref="A566:B566"/>
    <mergeCell ref="A575:B575"/>
    <mergeCell ref="A586:B586"/>
    <mergeCell ref="A597:B597"/>
    <mergeCell ref="A445:B445"/>
    <mergeCell ref="A461:B461"/>
    <mergeCell ref="A489:B489"/>
    <mergeCell ref="A507:B507"/>
    <mergeCell ref="A519:B519"/>
    <mergeCell ref="A360:B360"/>
    <mergeCell ref="A372:B372"/>
    <mergeCell ref="A387:B387"/>
  </mergeCells>
  <pageMargins left="0.59055118110236227" right="0.39370078740157483" top="0.59055118110236227" bottom="0.78740157480314965" header="0.19685039370078741" footer="0.39370078740157483"/>
  <pageSetup paperSize="9" scale="70" orientation="portrait" r:id="rId1"/>
  <headerFooter alignWithMargins="0">
    <oddFooter>&amp;C&amp;"Times New Roman,Parasts"&amp;P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3"/>
  <sheetViews>
    <sheetView workbookViewId="0"/>
  </sheetViews>
  <sheetFormatPr defaultColWidth="9.140625" defaultRowHeight="12.75" x14ac:dyDescent="0.2"/>
  <cols>
    <col min="1" max="2" width="13.7109375" style="8" customWidth="1"/>
    <col min="3" max="3" width="59.7109375" style="100" customWidth="1"/>
    <col min="4" max="6" width="12.42578125" style="44" bestFit="1" customWidth="1"/>
    <col min="7" max="16384" width="9.140625" style="8"/>
  </cols>
  <sheetData>
    <row r="1" spans="1:6" s="16" customFormat="1" ht="15" x14ac:dyDescent="0.25">
      <c r="A1" s="8"/>
      <c r="B1" s="8"/>
      <c r="C1" s="100"/>
      <c r="D1" s="75"/>
      <c r="E1" s="75"/>
      <c r="F1" s="75"/>
    </row>
    <row r="2" spans="1:6" s="16" customFormat="1" ht="15" x14ac:dyDescent="0.25">
      <c r="A2" s="21" t="s">
        <v>14</v>
      </c>
      <c r="B2" s="20" t="s">
        <v>15</v>
      </c>
      <c r="C2" s="139"/>
      <c r="D2" s="141" t="s">
        <v>420</v>
      </c>
      <c r="E2" s="141"/>
      <c r="F2" s="141" t="s">
        <v>420</v>
      </c>
    </row>
    <row r="3" spans="1:6" s="16" customFormat="1" ht="15" x14ac:dyDescent="0.25">
      <c r="A3" s="23" t="s">
        <v>16</v>
      </c>
      <c r="B3" s="22" t="s">
        <v>4</v>
      </c>
      <c r="C3" s="140" t="s">
        <v>0</v>
      </c>
      <c r="D3" s="142" t="s">
        <v>270</v>
      </c>
      <c r="E3" s="142" t="s">
        <v>445</v>
      </c>
      <c r="F3" s="142" t="s">
        <v>446</v>
      </c>
    </row>
    <row r="4" spans="1:6" s="16" customFormat="1" ht="15" x14ac:dyDescent="0.25">
      <c r="A4" s="23"/>
      <c r="B4" s="22" t="s">
        <v>17</v>
      </c>
      <c r="C4" s="145"/>
      <c r="D4" s="142" t="s">
        <v>207</v>
      </c>
      <c r="E4" s="142"/>
      <c r="F4" s="142" t="s">
        <v>207</v>
      </c>
    </row>
    <row r="5" spans="1:6" s="16" customFormat="1" ht="15" x14ac:dyDescent="0.25">
      <c r="A5" s="214" t="s">
        <v>364</v>
      </c>
      <c r="B5" s="215"/>
      <c r="C5" s="216"/>
      <c r="D5" s="146" t="s">
        <v>208</v>
      </c>
      <c r="E5" s="146" t="s">
        <v>208</v>
      </c>
      <c r="F5" s="146" t="s">
        <v>208</v>
      </c>
    </row>
    <row r="6" spans="1:6" s="14" customFormat="1" ht="11.25" x14ac:dyDescent="0.2">
      <c r="A6" s="76"/>
      <c r="B6" s="76"/>
      <c r="C6" s="108"/>
      <c r="D6" s="77"/>
      <c r="E6" s="77"/>
      <c r="F6" s="77"/>
    </row>
    <row r="7" spans="1:6" s="52" customFormat="1" ht="11.25" x14ac:dyDescent="0.2">
      <c r="A7" s="76"/>
      <c r="B7" s="76"/>
      <c r="C7" s="108"/>
      <c r="D7" s="77"/>
      <c r="E7" s="77"/>
      <c r="F7" s="77"/>
    </row>
    <row r="8" spans="1:6" s="52" customFormat="1" ht="18.75" x14ac:dyDescent="0.3">
      <c r="A8" s="138"/>
      <c r="B8" s="18"/>
      <c r="C8" s="137" t="s">
        <v>292</v>
      </c>
      <c r="D8" s="54"/>
      <c r="E8" s="54"/>
      <c r="F8" s="54"/>
    </row>
    <row r="9" spans="1:6" s="151" customFormat="1" ht="15" x14ac:dyDescent="0.25">
      <c r="A9" s="150"/>
      <c r="C9" s="150"/>
      <c r="D9" s="152"/>
      <c r="E9" s="152"/>
      <c r="F9" s="152"/>
    </row>
    <row r="10" spans="1:6" s="52" customFormat="1" ht="15.75" x14ac:dyDescent="0.25">
      <c r="A10" s="69" t="s">
        <v>31</v>
      </c>
      <c r="B10" s="1" t="s">
        <v>163</v>
      </c>
      <c r="C10" s="2" t="s">
        <v>318</v>
      </c>
      <c r="D10" s="3"/>
      <c r="E10" s="78"/>
      <c r="F10" s="78"/>
    </row>
    <row r="11" spans="1:6" s="52" customFormat="1" ht="15" x14ac:dyDescent="0.25">
      <c r="A11" s="210" t="s">
        <v>382</v>
      </c>
      <c r="B11" s="210"/>
      <c r="C11" s="165"/>
      <c r="D11" s="159"/>
      <c r="E11" s="167"/>
      <c r="F11" s="167"/>
    </row>
    <row r="12" spans="1:6" s="52" customFormat="1" ht="14.25" x14ac:dyDescent="0.2">
      <c r="C12" s="4" t="s">
        <v>61</v>
      </c>
      <c r="D12" s="6">
        <f>SUM(D13:D15)</f>
        <v>25131932</v>
      </c>
      <c r="E12" s="36">
        <f t="shared" ref="E12:F12" si="0">SUM(E13:E15)</f>
        <v>89055</v>
      </c>
      <c r="F12" s="36">
        <f t="shared" si="0"/>
        <v>25220987</v>
      </c>
    </row>
    <row r="13" spans="1:6" s="52" customFormat="1" ht="14.25" x14ac:dyDescent="0.2">
      <c r="A13" s="62"/>
      <c r="B13" s="57"/>
      <c r="C13" s="45" t="s">
        <v>363</v>
      </c>
      <c r="D13" s="9">
        <v>23193776</v>
      </c>
      <c r="E13" s="44">
        <v>0</v>
      </c>
      <c r="F13" s="44">
        <f>D13+E13</f>
        <v>23193776</v>
      </c>
    </row>
    <row r="14" spans="1:6" s="45" customFormat="1" x14ac:dyDescent="0.2">
      <c r="C14" s="119" t="s">
        <v>169</v>
      </c>
      <c r="D14" s="44">
        <v>0</v>
      </c>
      <c r="E14" s="44">
        <v>8999</v>
      </c>
      <c r="F14" s="44">
        <f>D14+E14</f>
        <v>8999</v>
      </c>
    </row>
    <row r="15" spans="1:6" s="52" customFormat="1" x14ac:dyDescent="0.2">
      <c r="A15" s="79"/>
      <c r="B15" s="57"/>
      <c r="C15" s="8" t="s">
        <v>115</v>
      </c>
      <c r="D15" s="9">
        <v>1938156</v>
      </c>
      <c r="E15" s="44">
        <v>80056</v>
      </c>
      <c r="F15" s="44">
        <f>D15+E15</f>
        <v>2018212</v>
      </c>
    </row>
    <row r="16" spans="1:6" s="52" customFormat="1" ht="14.25" x14ac:dyDescent="0.2">
      <c r="A16" s="62"/>
      <c r="B16" s="62"/>
      <c r="C16" s="4" t="s">
        <v>3</v>
      </c>
      <c r="D16" s="6">
        <f>D17+D21</f>
        <v>25131932</v>
      </c>
      <c r="E16" s="36">
        <f t="shared" ref="E16:F16" si="1">E17+E21</f>
        <v>89055</v>
      </c>
      <c r="F16" s="36">
        <f t="shared" si="1"/>
        <v>25220987</v>
      </c>
    </row>
    <row r="17" spans="1:6" s="52" customFormat="1" ht="15" x14ac:dyDescent="0.25">
      <c r="A17" s="62"/>
      <c r="B17" s="62"/>
      <c r="C17" s="16" t="s">
        <v>2</v>
      </c>
      <c r="D17" s="35">
        <f>D18</f>
        <v>24722392</v>
      </c>
      <c r="E17" s="152">
        <f t="shared" ref="E17:F17" si="2">E18</f>
        <v>-232766</v>
      </c>
      <c r="F17" s="152">
        <f t="shared" si="2"/>
        <v>24489626</v>
      </c>
    </row>
    <row r="18" spans="1:6" s="52" customFormat="1" ht="14.25" x14ac:dyDescent="0.2">
      <c r="A18" s="62"/>
      <c r="B18" s="57"/>
      <c r="C18" s="8" t="s">
        <v>5</v>
      </c>
      <c r="D18" s="9">
        <v>24722392</v>
      </c>
      <c r="E18" s="44">
        <v>-232766</v>
      </c>
      <c r="F18" s="44">
        <f t="shared" ref="F18:F21" si="3">D18+E18</f>
        <v>24489626</v>
      </c>
    </row>
    <row r="19" spans="1:6" s="52" customFormat="1" ht="14.25" x14ac:dyDescent="0.2">
      <c r="A19" s="62"/>
      <c r="B19" s="57"/>
      <c r="C19" s="50" t="s">
        <v>114</v>
      </c>
      <c r="D19" s="9">
        <v>21701573</v>
      </c>
      <c r="E19" s="44">
        <v>8999</v>
      </c>
      <c r="F19" s="44">
        <f t="shared" si="3"/>
        <v>21710572</v>
      </c>
    </row>
    <row r="20" spans="1:6" s="52" customFormat="1" ht="14.25" x14ac:dyDescent="0.2">
      <c r="A20" s="62"/>
      <c r="B20" s="57"/>
      <c r="C20" s="56" t="s">
        <v>117</v>
      </c>
      <c r="D20" s="9">
        <v>14859651</v>
      </c>
      <c r="E20" s="44">
        <v>408999</v>
      </c>
      <c r="F20" s="44">
        <f t="shared" si="3"/>
        <v>15268650</v>
      </c>
    </row>
    <row r="21" spans="1:6" s="52" customFormat="1" ht="15" x14ac:dyDescent="0.25">
      <c r="A21" s="62"/>
      <c r="B21" s="5"/>
      <c r="C21" s="16" t="s">
        <v>82</v>
      </c>
      <c r="D21" s="35">
        <v>409540</v>
      </c>
      <c r="E21" s="152">
        <v>321821</v>
      </c>
      <c r="F21" s="152">
        <f t="shared" si="3"/>
        <v>731361</v>
      </c>
    </row>
    <row r="22" spans="1:6" s="52" customFormat="1" ht="11.25" x14ac:dyDescent="0.2">
      <c r="A22" s="76"/>
      <c r="B22" s="76"/>
      <c r="C22" s="108"/>
      <c r="D22" s="77"/>
      <c r="E22" s="77"/>
      <c r="F22" s="77"/>
    </row>
    <row r="23" spans="1:6" s="52" customFormat="1" ht="11.25" x14ac:dyDescent="0.2">
      <c r="A23" s="76"/>
      <c r="B23" s="76"/>
      <c r="C23" s="108"/>
      <c r="D23" s="77"/>
      <c r="E23" s="77"/>
      <c r="F23" s="77"/>
    </row>
    <row r="24" spans="1:6" s="52" customFormat="1" ht="11.25" x14ac:dyDescent="0.2">
      <c r="A24" s="76"/>
      <c r="B24" s="76"/>
      <c r="C24" s="108"/>
      <c r="D24" s="77"/>
      <c r="E24" s="77"/>
      <c r="F24" s="77"/>
    </row>
    <row r="25" spans="1:6" s="14" customFormat="1" ht="18.75" x14ac:dyDescent="0.3">
      <c r="A25" s="18"/>
      <c r="B25" s="26"/>
      <c r="C25" s="126" t="s">
        <v>291</v>
      </c>
      <c r="D25" s="54"/>
      <c r="E25" s="54"/>
      <c r="F25" s="54"/>
    </row>
    <row r="26" spans="1:6" s="14" customFormat="1" ht="11.25" x14ac:dyDescent="0.2">
      <c r="A26" s="52"/>
      <c r="B26" s="72"/>
      <c r="C26" s="109"/>
      <c r="D26" s="53"/>
      <c r="E26" s="163"/>
      <c r="F26" s="163"/>
    </row>
    <row r="27" spans="1:6" s="52" customFormat="1" ht="11.25" x14ac:dyDescent="0.2">
      <c r="B27" s="76"/>
      <c r="C27" s="111"/>
      <c r="D27" s="53"/>
      <c r="E27" s="163"/>
      <c r="F27" s="163"/>
    </row>
    <row r="28" spans="1:6" s="14" customFormat="1" ht="15.75" x14ac:dyDescent="0.25">
      <c r="A28" s="69" t="s">
        <v>32</v>
      </c>
      <c r="B28" s="1" t="s">
        <v>96</v>
      </c>
      <c r="C28" s="110" t="s">
        <v>319</v>
      </c>
      <c r="D28" s="3"/>
      <c r="E28" s="78"/>
      <c r="F28" s="78"/>
    </row>
    <row r="29" spans="1:6" s="164" customFormat="1" ht="15" x14ac:dyDescent="0.25">
      <c r="A29" s="210" t="s">
        <v>367</v>
      </c>
      <c r="B29" s="210"/>
      <c r="C29" s="162"/>
      <c r="D29" s="163"/>
      <c r="E29" s="163"/>
      <c r="F29" s="163"/>
    </row>
    <row r="30" spans="1:6" s="14" customFormat="1" ht="14.25" x14ac:dyDescent="0.2">
      <c r="C30" s="104" t="s">
        <v>61</v>
      </c>
      <c r="D30" s="6">
        <f>SUM(D31:D31)</f>
        <v>3219313</v>
      </c>
      <c r="E30" s="36">
        <f t="shared" ref="E30:F30" si="4">SUM(E31:E31)</f>
        <v>12000</v>
      </c>
      <c r="F30" s="36">
        <f t="shared" si="4"/>
        <v>3231313</v>
      </c>
    </row>
    <row r="31" spans="1:6" s="14" customFormat="1" x14ac:dyDescent="0.2">
      <c r="A31" s="147"/>
      <c r="B31" s="148"/>
      <c r="C31" s="100" t="s">
        <v>363</v>
      </c>
      <c r="D31" s="9">
        <v>3219313</v>
      </c>
      <c r="E31" s="44">
        <v>12000</v>
      </c>
      <c r="F31" s="44">
        <f t="shared" ref="F31" si="5">D31+E31</f>
        <v>3231313</v>
      </c>
    </row>
    <row r="32" spans="1:6" s="14" customFormat="1" ht="15.75" x14ac:dyDescent="0.25">
      <c r="A32" s="147"/>
      <c r="B32" s="148"/>
      <c r="C32" s="123" t="s">
        <v>3</v>
      </c>
      <c r="D32" s="6">
        <f>D33+D38</f>
        <v>3219313</v>
      </c>
      <c r="E32" s="36">
        <f t="shared" ref="E32:F32" si="6">E33+E38</f>
        <v>12000</v>
      </c>
      <c r="F32" s="36">
        <f t="shared" si="6"/>
        <v>3231313</v>
      </c>
    </row>
    <row r="33" spans="1:6" s="14" customFormat="1" ht="15" x14ac:dyDescent="0.25">
      <c r="A33" s="147"/>
      <c r="B33" s="148"/>
      <c r="C33" s="106" t="s">
        <v>2</v>
      </c>
      <c r="D33" s="35">
        <f>D34+D37</f>
        <v>3219313</v>
      </c>
      <c r="E33" s="152">
        <f t="shared" ref="E33:F33" si="7">E34+E37</f>
        <v>0</v>
      </c>
      <c r="F33" s="152">
        <f t="shared" si="7"/>
        <v>3219313</v>
      </c>
    </row>
    <row r="34" spans="1:6" s="14" customFormat="1" x14ac:dyDescent="0.2">
      <c r="A34" s="147"/>
      <c r="B34" s="148"/>
      <c r="C34" s="100" t="s">
        <v>5</v>
      </c>
      <c r="D34" s="9">
        <v>3219013</v>
      </c>
      <c r="E34" s="44">
        <v>-1940</v>
      </c>
      <c r="F34" s="44">
        <f t="shared" ref="F34:F38" si="8">D34+E34</f>
        <v>3217073</v>
      </c>
    </row>
    <row r="35" spans="1:6" s="14" customFormat="1" x14ac:dyDescent="0.2">
      <c r="A35" s="147"/>
      <c r="B35" s="148"/>
      <c r="C35" s="112" t="s">
        <v>114</v>
      </c>
      <c r="D35" s="9">
        <v>2869763</v>
      </c>
      <c r="E35" s="44">
        <v>0</v>
      </c>
      <c r="F35" s="44">
        <f t="shared" si="8"/>
        <v>2869763</v>
      </c>
    </row>
    <row r="36" spans="1:6" s="14" customFormat="1" x14ac:dyDescent="0.2">
      <c r="A36" s="147"/>
      <c r="B36" s="148"/>
      <c r="C36" s="113" t="s">
        <v>117</v>
      </c>
      <c r="D36" s="9">
        <v>2232760</v>
      </c>
      <c r="E36" s="44">
        <v>-25000</v>
      </c>
      <c r="F36" s="44">
        <f t="shared" si="8"/>
        <v>2207760</v>
      </c>
    </row>
    <row r="37" spans="1:6" s="14" customFormat="1" ht="14.25" x14ac:dyDescent="0.2">
      <c r="A37" s="4"/>
      <c r="B37" s="67"/>
      <c r="C37" s="100" t="s">
        <v>86</v>
      </c>
      <c r="D37" s="9">
        <v>300</v>
      </c>
      <c r="E37" s="44">
        <v>1940</v>
      </c>
      <c r="F37" s="44">
        <f t="shared" si="8"/>
        <v>2240</v>
      </c>
    </row>
    <row r="38" spans="1:6" s="164" customFormat="1" ht="15" x14ac:dyDescent="0.25">
      <c r="A38" s="62"/>
      <c r="B38" s="5"/>
      <c r="C38" s="106" t="s">
        <v>82</v>
      </c>
      <c r="D38" s="107">
        <v>0</v>
      </c>
      <c r="E38" s="107">
        <v>12000</v>
      </c>
      <c r="F38" s="107">
        <f t="shared" si="8"/>
        <v>12000</v>
      </c>
    </row>
    <row r="39" spans="1:6" s="14" customFormat="1" ht="11.25" x14ac:dyDescent="0.2">
      <c r="C39" s="111"/>
      <c r="E39" s="164"/>
      <c r="F39" s="164"/>
    </row>
    <row r="40" spans="1:6" s="14" customFormat="1" ht="11.25" x14ac:dyDescent="0.2">
      <c r="A40" s="52"/>
      <c r="B40" s="52"/>
      <c r="C40" s="109"/>
      <c r="D40" s="52"/>
      <c r="E40" s="164"/>
      <c r="F40" s="164"/>
    </row>
    <row r="41" spans="1:6" s="18" customFormat="1" ht="18.75" x14ac:dyDescent="0.3">
      <c r="C41" s="114" t="s">
        <v>287</v>
      </c>
      <c r="D41" s="78"/>
      <c r="E41" s="78"/>
      <c r="F41" s="78"/>
    </row>
    <row r="42" spans="1:6" s="14" customFormat="1" ht="18.75" x14ac:dyDescent="0.3">
      <c r="C42" s="114" t="s">
        <v>288</v>
      </c>
      <c r="D42" s="15"/>
      <c r="E42" s="163"/>
      <c r="F42" s="163"/>
    </row>
    <row r="43" spans="1:6" s="14" customFormat="1" ht="11.25" x14ac:dyDescent="0.2">
      <c r="C43" s="111"/>
      <c r="D43" s="202"/>
      <c r="E43" s="202"/>
      <c r="F43" s="202"/>
    </row>
    <row r="44" spans="1:6" s="2" customFormat="1" ht="15.75" x14ac:dyDescent="0.25">
      <c r="C44" s="110" t="s">
        <v>61</v>
      </c>
      <c r="D44" s="78">
        <f>SUM(D45:D48)</f>
        <v>525730873</v>
      </c>
      <c r="E44" s="78">
        <f t="shared" ref="E44:F44" si="9">SUM(E45:E48)</f>
        <v>22006589</v>
      </c>
      <c r="F44" s="78">
        <f t="shared" si="9"/>
        <v>547737462</v>
      </c>
    </row>
    <row r="45" spans="1:6" x14ac:dyDescent="0.2">
      <c r="C45" s="122" t="s">
        <v>363</v>
      </c>
      <c r="D45" s="44">
        <f>D68+D85+D98+D118+D127+D149+D162+D179+D198+D302+D321+D347+D366+D377+D399+D415+D433+D447+D461+D263+D335+D243+D497+D218+D480+D292</f>
        <v>323892938</v>
      </c>
      <c r="E45" s="44">
        <f>E68+E85+E98+E118+E127+E149+E162+E179+E198+E302+E321+E347+E366+E377+E399+E415+E433+E447+E461+E263+E335+E243+E497+E218+E480+E292</f>
        <v>1610023</v>
      </c>
      <c r="F45" s="44">
        <f>F68+F85+F98+F118+F127+F149+F162+F179+F198+F302+F321+F347+F366+F377+F399+F415+F433+F447+F461+F263+F335+F243+F497+F218+F480+F292</f>
        <v>325502961</v>
      </c>
    </row>
    <row r="46" spans="1:6" s="45" customFormat="1" x14ac:dyDescent="0.2">
      <c r="C46" s="115" t="s">
        <v>169</v>
      </c>
      <c r="D46" s="44">
        <f>D99+D128+D163+D180+D199+D481+D264+D336+D400+D348+D416+D448+D244</f>
        <v>185272111</v>
      </c>
      <c r="E46" s="44">
        <f>E99+E128+E163+E180+E199+E481+E264+E336+E400+E348+E416+E448+E244</f>
        <v>15933406</v>
      </c>
      <c r="F46" s="44">
        <f>F99+F128+F163+F180+F199+F481+F264+F336+F400+F348+F416+F448+F244</f>
        <v>201205517</v>
      </c>
    </row>
    <row r="47" spans="1:6" x14ac:dyDescent="0.2">
      <c r="C47" s="100" t="s">
        <v>115</v>
      </c>
      <c r="D47" s="44">
        <f>D86+D100+D129+D181+D200+D322+D349+D417+D367+D434+D245</f>
        <v>7503026</v>
      </c>
      <c r="E47" s="44">
        <f>E86+E100+E129+E181+E200+E322+E349+E417+E367+E434+E245</f>
        <v>1239165</v>
      </c>
      <c r="F47" s="44">
        <f>F86+F100+F129+F181+F200+F322+F349+F417+F367+F434+F245</f>
        <v>8742191</v>
      </c>
    </row>
    <row r="48" spans="1:6" x14ac:dyDescent="0.2">
      <c r="C48" s="100" t="s">
        <v>191</v>
      </c>
      <c r="D48" s="44">
        <f>D280+D246+D130+D418+D101</f>
        <v>9062798</v>
      </c>
      <c r="E48" s="44">
        <f>E280+E246+E130+E418+E101</f>
        <v>3223995</v>
      </c>
      <c r="F48" s="44">
        <f>F280+F246+F130+F418+F101</f>
        <v>12286793</v>
      </c>
    </row>
    <row r="49" spans="1:6" s="2" customFormat="1" ht="15.75" x14ac:dyDescent="0.25">
      <c r="C49" s="110" t="s">
        <v>3</v>
      </c>
      <c r="D49" s="78">
        <f>D50+D60</f>
        <v>525730873</v>
      </c>
      <c r="E49" s="78">
        <f t="shared" ref="E49:F49" si="10">E50+E60</f>
        <v>22006589</v>
      </c>
      <c r="F49" s="78">
        <f t="shared" si="10"/>
        <v>547737462</v>
      </c>
    </row>
    <row r="50" spans="1:6" s="16" customFormat="1" ht="15" x14ac:dyDescent="0.25">
      <c r="C50" s="106" t="s">
        <v>2</v>
      </c>
      <c r="D50" s="12">
        <f>D51+D57+D58+D59</f>
        <v>520997143</v>
      </c>
      <c r="E50" s="152">
        <f t="shared" ref="E50:F50" si="11">E51+E57+E58+E59</f>
        <v>19362881</v>
      </c>
      <c r="F50" s="152">
        <f t="shared" si="11"/>
        <v>540360024</v>
      </c>
    </row>
    <row r="51" spans="1:6" x14ac:dyDescent="0.2">
      <c r="C51" s="100" t="s">
        <v>5</v>
      </c>
      <c r="D51" s="44">
        <f>D71+D89+D104+D121+D133+D152+D166+D184+D203+D249+D267+D283+D305+D325+D352+D380+D403+D421+D437+D451+D484+D500+D339+D221+D464</f>
        <v>511872498</v>
      </c>
      <c r="E51" s="44">
        <f>E71+E89+E104+E121+E133+E152+E166+E184+E203+E249+E267+E283+E305+E325+E352+E380+E403+E421+E437+E451+E484+E500+E339+E221+E464</f>
        <v>18432739</v>
      </c>
      <c r="F51" s="44">
        <f>F71+F89+F104+F121+F133+F152+F166+F184+F203+F249+F267+F283+F305+F325+F352+F380+F403+F421+F437+F451+F484+F500+F339+F221+F464</f>
        <v>530305237</v>
      </c>
    </row>
    <row r="52" spans="1:6" x14ac:dyDescent="0.2">
      <c r="C52" s="112" t="s">
        <v>114</v>
      </c>
      <c r="D52" s="44">
        <f>D72+D90+D105+D134+D185+D204+D250+D268+D306+D326+D353+D381+D404+D422+D438+D452+D485+D501+D284</f>
        <v>383500437</v>
      </c>
      <c r="E52" s="44">
        <f>E72+E90+E105+E134+E185+E204+E250+E268+E306+E326+E353+E381+E404+E422+E438+E452+E485+E501+E284</f>
        <v>17783915</v>
      </c>
      <c r="F52" s="44">
        <f>F72+F90+F105+F134+F185+F204+F250+F268+F306+F326+F353+F381+F404+F422+F438+F452+F485+F501+F284</f>
        <v>401284352</v>
      </c>
    </row>
    <row r="53" spans="1:6" s="48" customFormat="1" ht="12" x14ac:dyDescent="0.2">
      <c r="C53" s="116" t="s">
        <v>168</v>
      </c>
      <c r="D53" s="47">
        <f>D106+D135+D186+D205+D486+D269+D405+D354</f>
        <v>172409207</v>
      </c>
      <c r="E53" s="155">
        <f>E106+E135+E186+E205+E486+E269+E405+E354</f>
        <v>15538051</v>
      </c>
      <c r="F53" s="155">
        <f>F106+F135+F186+F205+F486+F269+F405+F354</f>
        <v>187947258</v>
      </c>
    </row>
    <row r="54" spans="1:6" x14ac:dyDescent="0.2">
      <c r="C54" s="112" t="s">
        <v>117</v>
      </c>
      <c r="D54" s="44">
        <f>D73+D91+D107+D136+D187+D206+D251+D270+D307+D327+D355+D382+D406+D423+D439+D453+D487</f>
        <v>308630078</v>
      </c>
      <c r="E54" s="44">
        <f>E73+E91+E107+E136+E187+E206+E251+E270+E307+E327+E355+E382+E406+E423+E439+E453+E487</f>
        <v>11143539</v>
      </c>
      <c r="F54" s="44">
        <f>F73+F91+F107+F136+F187+F206+F251+F270+F307+F327+F355+F382+F406+F423+F439+F453+F487</f>
        <v>319773617</v>
      </c>
    </row>
    <row r="55" spans="1:6" s="63" customFormat="1" ht="12" x14ac:dyDescent="0.2">
      <c r="C55" s="117" t="s">
        <v>237</v>
      </c>
      <c r="D55" s="47">
        <f>D108+D137+D188+D207+D488+D271</f>
        <v>136652188</v>
      </c>
      <c r="E55" s="155">
        <f>E108+E137+E188+E207+E488+E271</f>
        <v>9712387</v>
      </c>
      <c r="F55" s="155">
        <f>F108+F137+F188+F207+F488+F271</f>
        <v>146364575</v>
      </c>
    </row>
    <row r="56" spans="1:6" s="63" customFormat="1" ht="12" x14ac:dyDescent="0.2">
      <c r="C56" s="117" t="s">
        <v>146</v>
      </c>
      <c r="D56" s="47">
        <f>D109+D138+D208+D272+D424+D189+D489</f>
        <v>79037493</v>
      </c>
      <c r="E56" s="155">
        <f>E109+E138+E208+E272+E424+E189+E489</f>
        <v>1736812</v>
      </c>
      <c r="F56" s="155">
        <f>F109+F138+F208+F272+F424+F189+F489</f>
        <v>80774305</v>
      </c>
    </row>
    <row r="57" spans="1:6" x14ac:dyDescent="0.2">
      <c r="C57" s="100" t="s">
        <v>83</v>
      </c>
      <c r="D57" s="44">
        <f>D252+D370+D356+D383+D440+D465+D407+D295+D209</f>
        <v>4767954</v>
      </c>
      <c r="E57" s="44">
        <f>E252+E370+E356+E383+E440+E465+E407+E295+E209</f>
        <v>-207552</v>
      </c>
      <c r="F57" s="44">
        <f>F252+F370+F356+F383+F440+F465+F407+F295+F209</f>
        <v>4560402</v>
      </c>
    </row>
    <row r="58" spans="1:6" x14ac:dyDescent="0.2">
      <c r="C58" s="100" t="s">
        <v>86</v>
      </c>
      <c r="D58" s="44">
        <f>D253+D308+D384+D357+D139+D425+D454</f>
        <v>50600</v>
      </c>
      <c r="E58" s="44">
        <f>E253+E308+E384+E357+E139+E425+E454</f>
        <v>20241</v>
      </c>
      <c r="F58" s="44">
        <f>F253+F308+F384+F357+F139+F425+F454</f>
        <v>70841</v>
      </c>
    </row>
    <row r="59" spans="1:6" x14ac:dyDescent="0.2">
      <c r="C59" s="100" t="s">
        <v>192</v>
      </c>
      <c r="D59" s="44">
        <f>D254+D408+D171+D110+D140+D190+D210+D273+D490</f>
        <v>4306091</v>
      </c>
      <c r="E59" s="44">
        <f>E254+E408+E171+E110+E140+E190+E210+E273+E490</f>
        <v>1117453</v>
      </c>
      <c r="F59" s="44">
        <f>F254+F408+F171+F110+F140+F190+F210+F273+F490</f>
        <v>5423544</v>
      </c>
    </row>
    <row r="60" spans="1:6" s="16" customFormat="1" ht="15" x14ac:dyDescent="0.25">
      <c r="C60" s="106" t="s">
        <v>82</v>
      </c>
      <c r="D60" s="12">
        <f>D141+D191+D255+D328+D340+D426+D211+D358+D222+D111+D92+D455</f>
        <v>4733730</v>
      </c>
      <c r="E60" s="152">
        <f>E141+E191+E255+E328+E340+E426+E211+E358+E222+E111+E92+E455</f>
        <v>2643708</v>
      </c>
      <c r="F60" s="152">
        <f>F141+F191+F255+F328+F340+F426+F211+F358+F222+F111+F92+F455</f>
        <v>7377438</v>
      </c>
    </row>
    <row r="61" spans="1:6" s="14" customFormat="1" ht="11.25" x14ac:dyDescent="0.2">
      <c r="C61" s="111"/>
      <c r="D61" s="15"/>
      <c r="E61" s="163"/>
      <c r="F61" s="163"/>
    </row>
    <row r="62" spans="1:6" s="14" customFormat="1" ht="11.25" x14ac:dyDescent="0.2">
      <c r="C62" s="111"/>
      <c r="D62" s="15"/>
      <c r="E62" s="163"/>
      <c r="F62" s="163"/>
    </row>
    <row r="63" spans="1:6" s="52" customFormat="1" ht="11.25" x14ac:dyDescent="0.2">
      <c r="C63" s="111"/>
      <c r="D63" s="53"/>
      <c r="E63" s="163"/>
      <c r="F63" s="163"/>
    </row>
    <row r="64" spans="1:6" s="2" customFormat="1" ht="15.75" x14ac:dyDescent="0.25">
      <c r="A64" s="69" t="s">
        <v>33</v>
      </c>
      <c r="B64" s="1" t="s">
        <v>101</v>
      </c>
      <c r="C64" s="110" t="s">
        <v>321</v>
      </c>
      <c r="D64" s="78"/>
      <c r="E64" s="78"/>
      <c r="F64" s="78"/>
    </row>
    <row r="65" spans="1:6" s="74" customFormat="1" ht="15.75" x14ac:dyDescent="0.25">
      <c r="A65" s="211" t="s">
        <v>366</v>
      </c>
      <c r="B65" s="211"/>
      <c r="C65" s="123" t="s">
        <v>320</v>
      </c>
      <c r="D65" s="78"/>
      <c r="E65" s="78"/>
      <c r="F65" s="78"/>
    </row>
    <row r="66" spans="1:6" s="164" customFormat="1" ht="11.25" x14ac:dyDescent="0.2">
      <c r="A66" s="160"/>
      <c r="B66" s="160"/>
      <c r="C66" s="162"/>
      <c r="D66" s="163"/>
      <c r="E66" s="163"/>
      <c r="F66" s="163"/>
    </row>
    <row r="67" spans="1:6" s="4" customFormat="1" ht="14.25" x14ac:dyDescent="0.2">
      <c r="B67" s="62"/>
      <c r="C67" s="104" t="s">
        <v>61</v>
      </c>
      <c r="D67" s="36">
        <f>SUM(D68:D68)</f>
        <v>5245867</v>
      </c>
      <c r="E67" s="36">
        <f t="shared" ref="E67:F67" si="12">SUM(E68:E68)</f>
        <v>207660</v>
      </c>
      <c r="F67" s="36">
        <f t="shared" si="12"/>
        <v>5453527</v>
      </c>
    </row>
    <row r="68" spans="1:6" x14ac:dyDescent="0.2">
      <c r="B68" s="67"/>
      <c r="C68" s="122" t="s">
        <v>363</v>
      </c>
      <c r="D68" s="44">
        <v>5245867</v>
      </c>
      <c r="E68" s="44">
        <v>207660</v>
      </c>
      <c r="F68" s="44">
        <f t="shared" ref="F68" si="13">D68+E68</f>
        <v>5453527</v>
      </c>
    </row>
    <row r="69" spans="1:6" s="4" customFormat="1" ht="14.25" x14ac:dyDescent="0.2">
      <c r="B69" s="62"/>
      <c r="C69" s="104" t="s">
        <v>3</v>
      </c>
      <c r="D69" s="36">
        <f>D70</f>
        <v>5245867</v>
      </c>
      <c r="E69" s="36">
        <f t="shared" ref="E69:F70" si="14">E70</f>
        <v>207660</v>
      </c>
      <c r="F69" s="36">
        <f t="shared" si="14"/>
        <v>5453527</v>
      </c>
    </row>
    <row r="70" spans="1:6" s="16" customFormat="1" ht="15" x14ac:dyDescent="0.25">
      <c r="B70" s="24"/>
      <c r="C70" s="106" t="s">
        <v>2</v>
      </c>
      <c r="D70" s="12">
        <f>D71</f>
        <v>5245867</v>
      </c>
      <c r="E70" s="152">
        <f t="shared" si="14"/>
        <v>207660</v>
      </c>
      <c r="F70" s="152">
        <f t="shared" si="14"/>
        <v>5453527</v>
      </c>
    </row>
    <row r="71" spans="1:6" x14ac:dyDescent="0.2">
      <c r="B71" s="67"/>
      <c r="C71" s="100" t="s">
        <v>5</v>
      </c>
      <c r="D71" s="44">
        <v>5245867</v>
      </c>
      <c r="E71" s="44">
        <v>207660</v>
      </c>
      <c r="F71" s="44">
        <f t="shared" ref="F71:F73" si="15">D71+E71</f>
        <v>5453527</v>
      </c>
    </row>
    <row r="72" spans="1:6" x14ac:dyDescent="0.2">
      <c r="B72" s="67"/>
      <c r="C72" s="112" t="s">
        <v>114</v>
      </c>
      <c r="D72" s="44">
        <v>4692788</v>
      </c>
      <c r="E72" s="44">
        <v>162660</v>
      </c>
      <c r="F72" s="44">
        <f t="shared" si="15"/>
        <v>4855448</v>
      </c>
    </row>
    <row r="73" spans="1:6" x14ac:dyDescent="0.2">
      <c r="B73" s="67"/>
      <c r="C73" s="113" t="s">
        <v>117</v>
      </c>
      <c r="D73" s="44">
        <v>3661232</v>
      </c>
      <c r="E73" s="44">
        <v>142660</v>
      </c>
      <c r="F73" s="44">
        <f t="shared" si="15"/>
        <v>3803892</v>
      </c>
    </row>
    <row r="74" spans="1:6" s="14" customFormat="1" ht="11.25" x14ac:dyDescent="0.2">
      <c r="B74" s="76"/>
      <c r="C74" s="111"/>
      <c r="D74" s="15"/>
      <c r="E74" s="163"/>
      <c r="F74" s="163"/>
    </row>
    <row r="75" spans="1:6" s="52" customFormat="1" ht="11.25" x14ac:dyDescent="0.2">
      <c r="B75" s="76"/>
      <c r="C75" s="111"/>
      <c r="D75" s="53"/>
      <c r="E75" s="163"/>
      <c r="F75" s="163"/>
    </row>
    <row r="76" spans="1:6" s="52" customFormat="1" ht="11.25" x14ac:dyDescent="0.2">
      <c r="B76" s="76"/>
      <c r="C76" s="111"/>
      <c r="D76" s="53"/>
      <c r="E76" s="163"/>
      <c r="F76" s="163"/>
    </row>
    <row r="77" spans="1:6" s="164" customFormat="1" ht="11.25" x14ac:dyDescent="0.2">
      <c r="B77" s="160"/>
      <c r="C77" s="162"/>
      <c r="D77" s="163"/>
      <c r="E77" s="163"/>
      <c r="F77" s="163"/>
    </row>
    <row r="78" spans="1:6" s="164" customFormat="1" ht="11.25" x14ac:dyDescent="0.2">
      <c r="B78" s="160"/>
      <c r="C78" s="162"/>
      <c r="D78" s="163"/>
      <c r="E78" s="163"/>
      <c r="F78" s="163"/>
    </row>
    <row r="79" spans="1:6" s="164" customFormat="1" ht="11.25" x14ac:dyDescent="0.2">
      <c r="B79" s="160"/>
      <c r="C79" s="162"/>
      <c r="D79" s="163"/>
      <c r="E79" s="163"/>
      <c r="F79" s="163"/>
    </row>
    <row r="80" spans="1:6" s="164" customFormat="1" ht="11.25" x14ac:dyDescent="0.2">
      <c r="B80" s="160"/>
      <c r="C80" s="162"/>
      <c r="D80" s="163"/>
      <c r="E80" s="163"/>
      <c r="F80" s="163"/>
    </row>
    <row r="81" spans="1:6" s="52" customFormat="1" ht="11.25" x14ac:dyDescent="0.2">
      <c r="B81" s="76"/>
      <c r="C81" s="111"/>
      <c r="D81" s="53"/>
      <c r="E81" s="163"/>
      <c r="F81" s="163"/>
    </row>
    <row r="82" spans="1:6" s="45" customFormat="1" ht="15.75" x14ac:dyDescent="0.25">
      <c r="A82" s="69" t="s">
        <v>121</v>
      </c>
      <c r="B82" s="1" t="s">
        <v>101</v>
      </c>
      <c r="C82" s="110" t="s">
        <v>123</v>
      </c>
      <c r="D82" s="78"/>
      <c r="E82" s="78"/>
      <c r="F82" s="78"/>
    </row>
    <row r="83" spans="1:6" s="164" customFormat="1" ht="15.75" x14ac:dyDescent="0.25">
      <c r="A83" s="211" t="s">
        <v>378</v>
      </c>
      <c r="B83" s="211"/>
      <c r="C83" s="162"/>
      <c r="D83" s="163"/>
      <c r="E83" s="163"/>
      <c r="F83" s="163"/>
    </row>
    <row r="84" spans="1:6" s="45" customFormat="1" ht="14.25" x14ac:dyDescent="0.2">
      <c r="C84" s="104" t="s">
        <v>61</v>
      </c>
      <c r="D84" s="36">
        <f>D85+D86</f>
        <v>707549</v>
      </c>
      <c r="E84" s="36">
        <f t="shared" ref="E84:F84" si="16">E85+E86</f>
        <v>0</v>
      </c>
      <c r="F84" s="36">
        <f t="shared" si="16"/>
        <v>707549</v>
      </c>
    </row>
    <row r="85" spans="1:6" s="45" customFormat="1" x14ac:dyDescent="0.2">
      <c r="A85" s="8"/>
      <c r="B85" s="67"/>
      <c r="C85" s="122" t="s">
        <v>363</v>
      </c>
      <c r="D85" s="44">
        <v>650634</v>
      </c>
      <c r="E85" s="44">
        <v>0</v>
      </c>
      <c r="F85" s="44">
        <f t="shared" ref="F85:F86" si="17">D85+E85</f>
        <v>650634</v>
      </c>
    </row>
    <row r="86" spans="1:6" s="45" customFormat="1" x14ac:dyDescent="0.2">
      <c r="A86" s="8"/>
      <c r="B86" s="67"/>
      <c r="C86" s="100" t="s">
        <v>115</v>
      </c>
      <c r="D86" s="44">
        <v>56915</v>
      </c>
      <c r="E86" s="44">
        <v>0</v>
      </c>
      <c r="F86" s="44">
        <f t="shared" si="17"/>
        <v>56915</v>
      </c>
    </row>
    <row r="87" spans="1:6" s="45" customFormat="1" ht="14.25" x14ac:dyDescent="0.2">
      <c r="A87" s="4"/>
      <c r="B87" s="62"/>
      <c r="C87" s="104" t="s">
        <v>3</v>
      </c>
      <c r="D87" s="36">
        <f>D88+D92</f>
        <v>707549</v>
      </c>
      <c r="E87" s="36">
        <f t="shared" ref="E87:F87" si="18">E88+E92</f>
        <v>0</v>
      </c>
      <c r="F87" s="36">
        <f t="shared" si="18"/>
        <v>707549</v>
      </c>
    </row>
    <row r="88" spans="1:6" s="45" customFormat="1" ht="15" x14ac:dyDescent="0.25">
      <c r="A88" s="16"/>
      <c r="B88" s="24"/>
      <c r="C88" s="106" t="s">
        <v>2</v>
      </c>
      <c r="D88" s="12">
        <f>D89</f>
        <v>701049</v>
      </c>
      <c r="E88" s="152">
        <f t="shared" ref="E88:F88" si="19">E89</f>
        <v>-15160</v>
      </c>
      <c r="F88" s="152">
        <f t="shared" si="19"/>
        <v>685889</v>
      </c>
    </row>
    <row r="89" spans="1:6" s="45" customFormat="1" x14ac:dyDescent="0.2">
      <c r="A89" s="8"/>
      <c r="B89" s="67"/>
      <c r="C89" s="100" t="s">
        <v>5</v>
      </c>
      <c r="D89" s="44">
        <v>701049</v>
      </c>
      <c r="E89" s="44">
        <v>-15160</v>
      </c>
      <c r="F89" s="44">
        <f t="shared" ref="F89:F92" si="20">D89+E89</f>
        <v>685889</v>
      </c>
    </row>
    <row r="90" spans="1:6" s="45" customFormat="1" x14ac:dyDescent="0.2">
      <c r="A90" s="8"/>
      <c r="B90" s="67"/>
      <c r="C90" s="112" t="s">
        <v>114</v>
      </c>
      <c r="D90" s="44">
        <v>515537</v>
      </c>
      <c r="E90" s="44">
        <v>0</v>
      </c>
      <c r="F90" s="44">
        <f t="shared" si="20"/>
        <v>515537</v>
      </c>
    </row>
    <row r="91" spans="1:6" s="45" customFormat="1" x14ac:dyDescent="0.2">
      <c r="A91" s="8"/>
      <c r="B91" s="67"/>
      <c r="C91" s="113" t="s">
        <v>117</v>
      </c>
      <c r="D91" s="44">
        <v>415390</v>
      </c>
      <c r="E91" s="44">
        <v>0</v>
      </c>
      <c r="F91" s="44">
        <f t="shared" si="20"/>
        <v>415390</v>
      </c>
    </row>
    <row r="92" spans="1:6" s="16" customFormat="1" ht="15" x14ac:dyDescent="0.25">
      <c r="C92" s="106" t="s">
        <v>82</v>
      </c>
      <c r="D92" s="12">
        <v>6500</v>
      </c>
      <c r="E92" s="152">
        <v>15160</v>
      </c>
      <c r="F92" s="152">
        <f t="shared" si="20"/>
        <v>21660</v>
      </c>
    </row>
    <row r="93" spans="1:6" s="52" customFormat="1" ht="11.25" x14ac:dyDescent="0.2">
      <c r="C93" s="109"/>
      <c r="D93" s="15"/>
      <c r="E93" s="163"/>
      <c r="F93" s="163"/>
    </row>
    <row r="94" spans="1:6" s="52" customFormat="1" ht="11.25" x14ac:dyDescent="0.2">
      <c r="C94" s="111"/>
      <c r="D94" s="53"/>
      <c r="E94" s="163"/>
      <c r="F94" s="163"/>
    </row>
    <row r="95" spans="1:6" s="2" customFormat="1" ht="15.75" x14ac:dyDescent="0.25">
      <c r="A95" s="69" t="s">
        <v>34</v>
      </c>
      <c r="B95" s="1" t="s">
        <v>100</v>
      </c>
      <c r="C95" s="110" t="s">
        <v>80</v>
      </c>
      <c r="D95" s="78"/>
      <c r="E95" s="78"/>
      <c r="F95" s="78"/>
    </row>
    <row r="96" spans="1:6" s="165" customFormat="1" ht="15.75" x14ac:dyDescent="0.25">
      <c r="A96" s="211" t="s">
        <v>374</v>
      </c>
      <c r="B96" s="211"/>
      <c r="C96" s="158"/>
      <c r="D96" s="159"/>
      <c r="E96" s="167"/>
      <c r="F96" s="167"/>
    </row>
    <row r="97" spans="1:6" s="4" customFormat="1" ht="14.25" x14ac:dyDescent="0.2">
      <c r="C97" s="104" t="s">
        <v>61</v>
      </c>
      <c r="D97" s="36">
        <f>SUM(D98:D101)</f>
        <v>123979598</v>
      </c>
      <c r="E97" s="36">
        <f t="shared" ref="E97:F97" si="21">SUM(E98:E101)</f>
        <v>110417</v>
      </c>
      <c r="F97" s="36">
        <f t="shared" si="21"/>
        <v>124090015</v>
      </c>
    </row>
    <row r="98" spans="1:6" x14ac:dyDescent="0.2">
      <c r="B98" s="67"/>
      <c r="C98" s="122" t="s">
        <v>363</v>
      </c>
      <c r="D98" s="44">
        <v>103892792</v>
      </c>
      <c r="E98" s="44">
        <v>324950</v>
      </c>
      <c r="F98" s="44">
        <f t="shared" ref="F98:F101" si="22">D98+E98</f>
        <v>104217742</v>
      </c>
    </row>
    <row r="99" spans="1:6" s="45" customFormat="1" x14ac:dyDescent="0.2">
      <c r="B99" s="79"/>
      <c r="C99" s="115" t="s">
        <v>169</v>
      </c>
      <c r="D99" s="44">
        <v>18469722</v>
      </c>
      <c r="E99" s="44">
        <v>-411014</v>
      </c>
      <c r="F99" s="44">
        <f t="shared" si="22"/>
        <v>18058708</v>
      </c>
    </row>
    <row r="100" spans="1:6" x14ac:dyDescent="0.2">
      <c r="B100" s="67"/>
      <c r="C100" s="100" t="s">
        <v>115</v>
      </c>
      <c r="D100" s="44">
        <v>817084</v>
      </c>
      <c r="E100" s="44">
        <v>0</v>
      </c>
      <c r="F100" s="44">
        <f t="shared" si="22"/>
        <v>817084</v>
      </c>
    </row>
    <row r="101" spans="1:6" x14ac:dyDescent="0.2">
      <c r="B101" s="67"/>
      <c r="C101" s="100" t="s">
        <v>191</v>
      </c>
      <c r="D101" s="44">
        <v>800000</v>
      </c>
      <c r="E101" s="44">
        <v>196481</v>
      </c>
      <c r="F101" s="44">
        <f t="shared" si="22"/>
        <v>996481</v>
      </c>
    </row>
    <row r="102" spans="1:6" s="4" customFormat="1" ht="14.25" x14ac:dyDescent="0.2">
      <c r="B102" s="62"/>
      <c r="C102" s="104" t="s">
        <v>3</v>
      </c>
      <c r="D102" s="36">
        <f>D103+D111</f>
        <v>123979598</v>
      </c>
      <c r="E102" s="36">
        <f t="shared" ref="E102:F102" si="23">E103+E111</f>
        <v>110417</v>
      </c>
      <c r="F102" s="36">
        <f t="shared" si="23"/>
        <v>124090015</v>
      </c>
    </row>
    <row r="103" spans="1:6" s="16" customFormat="1" ht="15" x14ac:dyDescent="0.25">
      <c r="B103" s="24"/>
      <c r="C103" s="106" t="s">
        <v>2</v>
      </c>
      <c r="D103" s="12">
        <f>D104+D110</f>
        <v>123877491</v>
      </c>
      <c r="E103" s="152">
        <f t="shared" ref="E103:F103" si="24">E104+E110</f>
        <v>-136768</v>
      </c>
      <c r="F103" s="152">
        <f t="shared" si="24"/>
        <v>123740723</v>
      </c>
    </row>
    <row r="104" spans="1:6" x14ac:dyDescent="0.2">
      <c r="B104" s="67"/>
      <c r="C104" s="100" t="s">
        <v>5</v>
      </c>
      <c r="D104" s="44">
        <v>123877491</v>
      </c>
      <c r="E104" s="44">
        <v>-503583</v>
      </c>
      <c r="F104" s="44">
        <f t="shared" ref="F104:F110" si="25">D104+E104</f>
        <v>123373908</v>
      </c>
    </row>
    <row r="105" spans="1:6" x14ac:dyDescent="0.2">
      <c r="B105" s="67"/>
      <c r="C105" s="112" t="s">
        <v>114</v>
      </c>
      <c r="D105" s="44">
        <v>112795931</v>
      </c>
      <c r="E105" s="44">
        <v>-968211</v>
      </c>
      <c r="F105" s="44">
        <f t="shared" si="25"/>
        <v>111827720</v>
      </c>
    </row>
    <row r="106" spans="1:6" s="48" customFormat="1" ht="12" x14ac:dyDescent="0.2">
      <c r="B106" s="80"/>
      <c r="C106" s="116" t="s">
        <v>168</v>
      </c>
      <c r="D106" s="47">
        <v>18469722</v>
      </c>
      <c r="E106" s="155">
        <v>-418135</v>
      </c>
      <c r="F106" s="187">
        <f t="shared" si="25"/>
        <v>18051587</v>
      </c>
    </row>
    <row r="107" spans="1:6" x14ac:dyDescent="0.2">
      <c r="B107" s="67"/>
      <c r="C107" s="112" t="s">
        <v>117</v>
      </c>
      <c r="D107" s="44">
        <v>90852199</v>
      </c>
      <c r="E107" s="44">
        <v>-1946535</v>
      </c>
      <c r="F107" s="44">
        <f t="shared" si="25"/>
        <v>88905664</v>
      </c>
    </row>
    <row r="108" spans="1:6" s="63" customFormat="1" ht="12" x14ac:dyDescent="0.2">
      <c r="B108" s="81"/>
      <c r="C108" s="117" t="s">
        <v>237</v>
      </c>
      <c r="D108" s="47">
        <v>14904102</v>
      </c>
      <c r="E108" s="155">
        <v>-552758</v>
      </c>
      <c r="F108" s="187">
        <f t="shared" si="25"/>
        <v>14351344</v>
      </c>
    </row>
    <row r="109" spans="1:6" s="63" customFormat="1" ht="12" x14ac:dyDescent="0.2">
      <c r="B109" s="81"/>
      <c r="C109" s="117" t="s">
        <v>146</v>
      </c>
      <c r="D109" s="47">
        <v>43681052</v>
      </c>
      <c r="E109" s="155">
        <v>-953276</v>
      </c>
      <c r="F109" s="187">
        <f t="shared" si="25"/>
        <v>42727776</v>
      </c>
    </row>
    <row r="110" spans="1:6" s="164" customFormat="1" x14ac:dyDescent="0.2">
      <c r="A110" s="79"/>
      <c r="B110" s="79"/>
      <c r="C110" s="122" t="s">
        <v>192</v>
      </c>
      <c r="D110" s="102">
        <v>0</v>
      </c>
      <c r="E110" s="102">
        <v>366815</v>
      </c>
      <c r="F110" s="102">
        <f t="shared" si="25"/>
        <v>366815</v>
      </c>
    </row>
    <row r="111" spans="1:6" s="16" customFormat="1" ht="15" x14ac:dyDescent="0.25">
      <c r="C111" s="106" t="s">
        <v>82</v>
      </c>
      <c r="D111" s="12">
        <v>102107</v>
      </c>
      <c r="E111" s="152">
        <v>247185</v>
      </c>
      <c r="F111" s="152">
        <f t="shared" ref="F111" si="26">D111+E111</f>
        <v>349292</v>
      </c>
    </row>
    <row r="112" spans="1:6" s="14" customFormat="1" ht="11.25" x14ac:dyDescent="0.2">
      <c r="B112" s="76"/>
      <c r="C112" s="111"/>
      <c r="D112" s="15"/>
      <c r="E112" s="163"/>
      <c r="F112" s="163"/>
    </row>
    <row r="113" spans="1:6" s="52" customFormat="1" ht="11.25" x14ac:dyDescent="0.2">
      <c r="B113" s="76"/>
      <c r="C113" s="111"/>
      <c r="D113" s="53"/>
      <c r="E113" s="163"/>
      <c r="F113" s="163"/>
    </row>
    <row r="114" spans="1:6" s="45" customFormat="1" ht="15.75" x14ac:dyDescent="0.25">
      <c r="A114" s="69" t="s">
        <v>122</v>
      </c>
      <c r="B114" s="1" t="s">
        <v>100</v>
      </c>
      <c r="C114" s="110" t="s">
        <v>351</v>
      </c>
      <c r="D114" s="78"/>
      <c r="E114" s="78"/>
      <c r="F114" s="78"/>
    </row>
    <row r="115" spans="1:6" s="45" customFormat="1" ht="15.75" x14ac:dyDescent="0.25">
      <c r="A115" s="211" t="s">
        <v>374</v>
      </c>
      <c r="B115" s="211"/>
      <c r="C115" s="110" t="s">
        <v>350</v>
      </c>
      <c r="D115" s="78"/>
      <c r="E115" s="78"/>
      <c r="F115" s="78"/>
    </row>
    <row r="116" spans="1:6" s="164" customFormat="1" ht="11.25" x14ac:dyDescent="0.2">
      <c r="A116" s="160"/>
      <c r="B116" s="160"/>
      <c r="C116" s="166"/>
      <c r="D116" s="167"/>
      <c r="E116" s="167"/>
      <c r="F116" s="167"/>
    </row>
    <row r="117" spans="1:6" s="45" customFormat="1" ht="14.25" x14ac:dyDescent="0.2">
      <c r="A117" s="4"/>
      <c r="B117" s="62"/>
      <c r="C117" s="104" t="s">
        <v>61</v>
      </c>
      <c r="D117" s="36">
        <f>SUM(D118:D118)</f>
        <v>32576361</v>
      </c>
      <c r="E117" s="36">
        <f t="shared" ref="E117:F117" si="27">SUM(E118:E118)</f>
        <v>-1200000</v>
      </c>
      <c r="F117" s="36">
        <f t="shared" si="27"/>
        <v>31376361</v>
      </c>
    </row>
    <row r="118" spans="1:6" s="45" customFormat="1" x14ac:dyDescent="0.2">
      <c r="A118" s="8"/>
      <c r="B118" s="57"/>
      <c r="C118" s="122" t="s">
        <v>363</v>
      </c>
      <c r="D118" s="44">
        <v>32576361</v>
      </c>
      <c r="E118" s="44">
        <v>-1200000</v>
      </c>
      <c r="F118" s="44">
        <f t="shared" ref="F118" si="28">D118+E118</f>
        <v>31376361</v>
      </c>
    </row>
    <row r="119" spans="1:6" s="45" customFormat="1" ht="14.25" x14ac:dyDescent="0.2">
      <c r="A119" s="4"/>
      <c r="B119" s="62"/>
      <c r="C119" s="104" t="s">
        <v>3</v>
      </c>
      <c r="D119" s="36">
        <f t="shared" ref="D119:F120" si="29">D120</f>
        <v>32576361</v>
      </c>
      <c r="E119" s="36">
        <f t="shared" si="29"/>
        <v>-1200000</v>
      </c>
      <c r="F119" s="36">
        <f t="shared" si="29"/>
        <v>31376361</v>
      </c>
    </row>
    <row r="120" spans="1:6" s="45" customFormat="1" ht="15" x14ac:dyDescent="0.25">
      <c r="A120" s="16"/>
      <c r="B120" s="16"/>
      <c r="C120" s="106" t="s">
        <v>2</v>
      </c>
      <c r="D120" s="12">
        <f t="shared" si="29"/>
        <v>32576361</v>
      </c>
      <c r="E120" s="152">
        <f t="shared" si="29"/>
        <v>-1200000</v>
      </c>
      <c r="F120" s="152">
        <f t="shared" si="29"/>
        <v>31376361</v>
      </c>
    </row>
    <row r="121" spans="1:6" s="45" customFormat="1" x14ac:dyDescent="0.2">
      <c r="A121" s="41"/>
      <c r="B121" s="82"/>
      <c r="C121" s="100" t="s">
        <v>1</v>
      </c>
      <c r="D121" s="44">
        <v>32576361</v>
      </c>
      <c r="E121" s="44">
        <v>-1200000</v>
      </c>
      <c r="F121" s="44">
        <f t="shared" ref="F121" si="30">D121+E121</f>
        <v>31376361</v>
      </c>
    </row>
    <row r="122" spans="1:6" s="14" customFormat="1" ht="11.25" x14ac:dyDescent="0.2">
      <c r="B122" s="76"/>
      <c r="C122" s="111"/>
      <c r="D122" s="15"/>
      <c r="E122" s="163"/>
      <c r="F122" s="163"/>
    </row>
    <row r="123" spans="1:6" s="52" customFormat="1" ht="11.25" x14ac:dyDescent="0.2">
      <c r="B123" s="76"/>
      <c r="C123" s="111"/>
      <c r="D123" s="53"/>
      <c r="E123" s="163"/>
      <c r="F123" s="163"/>
    </row>
    <row r="124" spans="1:6" s="2" customFormat="1" ht="15.75" x14ac:dyDescent="0.25">
      <c r="A124" s="69" t="s">
        <v>35</v>
      </c>
      <c r="B124" s="1" t="s">
        <v>99</v>
      </c>
      <c r="C124" s="110" t="s">
        <v>6</v>
      </c>
      <c r="D124" s="78"/>
      <c r="E124" s="78"/>
      <c r="F124" s="78"/>
    </row>
    <row r="125" spans="1:6" s="164" customFormat="1" ht="15.75" x14ac:dyDescent="0.25">
      <c r="A125" s="211" t="s">
        <v>374</v>
      </c>
      <c r="B125" s="211"/>
      <c r="C125" s="162"/>
      <c r="D125" s="163"/>
      <c r="E125" s="163"/>
      <c r="F125" s="163"/>
    </row>
    <row r="126" spans="1:6" s="4" customFormat="1" ht="14.25" x14ac:dyDescent="0.2">
      <c r="B126" s="83" t="s">
        <v>172</v>
      </c>
      <c r="C126" s="104" t="s">
        <v>61</v>
      </c>
      <c r="D126" s="36">
        <f>SUM(D127:D130)</f>
        <v>220262016</v>
      </c>
      <c r="E126" s="36">
        <f t="shared" ref="E126" si="31">SUM(E127:E130)</f>
        <v>15916437</v>
      </c>
      <c r="F126" s="36">
        <f>SUM(F127:F130)</f>
        <v>236178453</v>
      </c>
    </row>
    <row r="127" spans="1:6" x14ac:dyDescent="0.2">
      <c r="C127" s="122" t="s">
        <v>363</v>
      </c>
      <c r="D127" s="44">
        <v>95548884</v>
      </c>
      <c r="E127" s="44">
        <v>3010966</v>
      </c>
      <c r="F127" s="44">
        <f t="shared" ref="F127:F130" si="32">D127+E127</f>
        <v>98559850</v>
      </c>
    </row>
    <row r="128" spans="1:6" s="45" customFormat="1" x14ac:dyDescent="0.2">
      <c r="B128" s="79"/>
      <c r="C128" s="115" t="s">
        <v>169</v>
      </c>
      <c r="D128" s="44">
        <v>120100078</v>
      </c>
      <c r="E128" s="44">
        <v>10464318</v>
      </c>
      <c r="F128" s="44">
        <f t="shared" si="32"/>
        <v>130564396</v>
      </c>
    </row>
    <row r="129" spans="1:6" x14ac:dyDescent="0.2">
      <c r="B129" s="67"/>
      <c r="C129" s="100" t="s">
        <v>115</v>
      </c>
      <c r="D129" s="44">
        <v>2413054</v>
      </c>
      <c r="E129" s="44">
        <v>254445</v>
      </c>
      <c r="F129" s="44">
        <f t="shared" si="32"/>
        <v>2667499</v>
      </c>
    </row>
    <row r="130" spans="1:6" x14ac:dyDescent="0.2">
      <c r="B130" s="67"/>
      <c r="C130" s="100" t="s">
        <v>191</v>
      </c>
      <c r="D130" s="44">
        <v>2200000</v>
      </c>
      <c r="E130" s="44">
        <v>2186708</v>
      </c>
      <c r="F130" s="44">
        <f t="shared" si="32"/>
        <v>4386708</v>
      </c>
    </row>
    <row r="131" spans="1:6" s="4" customFormat="1" ht="14.25" x14ac:dyDescent="0.2">
      <c r="B131" s="62"/>
      <c r="C131" s="104" t="s">
        <v>3</v>
      </c>
      <c r="D131" s="36">
        <f>D132+D141</f>
        <v>220262016</v>
      </c>
      <c r="E131" s="36">
        <f t="shared" ref="E131" si="33">E132+E141</f>
        <v>15916437</v>
      </c>
      <c r="F131" s="36">
        <f>F132+F141</f>
        <v>236178453</v>
      </c>
    </row>
    <row r="132" spans="1:6" s="16" customFormat="1" ht="15" x14ac:dyDescent="0.25">
      <c r="B132" s="24"/>
      <c r="C132" s="106" t="s">
        <v>2</v>
      </c>
      <c r="D132" s="12">
        <f>D133+D139+D140</f>
        <v>219123694</v>
      </c>
      <c r="E132" s="152">
        <f t="shared" ref="E132" si="34">E133+E139+E140</f>
        <v>14194578</v>
      </c>
      <c r="F132" s="152">
        <f>F133+F139+F140</f>
        <v>233318272</v>
      </c>
    </row>
    <row r="133" spans="1:6" x14ac:dyDescent="0.2">
      <c r="B133" s="67"/>
      <c r="C133" s="100" t="s">
        <v>5</v>
      </c>
      <c r="D133" s="44">
        <v>219123694</v>
      </c>
      <c r="E133" s="44">
        <v>14014608</v>
      </c>
      <c r="F133" s="44">
        <f>D133+E133</f>
        <v>233138302</v>
      </c>
    </row>
    <row r="134" spans="1:6" x14ac:dyDescent="0.2">
      <c r="B134" s="67"/>
      <c r="C134" s="112" t="s">
        <v>114</v>
      </c>
      <c r="D134" s="44">
        <v>197260708</v>
      </c>
      <c r="E134" s="44">
        <v>12086933</v>
      </c>
      <c r="F134" s="44">
        <f t="shared" ref="F134:F141" si="35">D134+E134</f>
        <v>209347641</v>
      </c>
    </row>
    <row r="135" spans="1:6" s="48" customFormat="1" ht="12" x14ac:dyDescent="0.2">
      <c r="B135" s="80"/>
      <c r="C135" s="116" t="s">
        <v>168</v>
      </c>
      <c r="D135" s="47">
        <v>119106212</v>
      </c>
      <c r="E135" s="155">
        <v>9893223</v>
      </c>
      <c r="F135" s="187">
        <f t="shared" si="35"/>
        <v>128999435</v>
      </c>
    </row>
    <row r="136" spans="1:6" x14ac:dyDescent="0.2">
      <c r="B136" s="67"/>
      <c r="C136" s="112" t="s">
        <v>117</v>
      </c>
      <c r="D136" s="44">
        <v>159335104</v>
      </c>
      <c r="E136" s="44">
        <v>8113787</v>
      </c>
      <c r="F136" s="44">
        <f t="shared" si="35"/>
        <v>167448891</v>
      </c>
    </row>
    <row r="137" spans="1:6" s="63" customFormat="1" ht="12" x14ac:dyDescent="0.2">
      <c r="B137" s="81"/>
      <c r="C137" s="117" t="s">
        <v>237</v>
      </c>
      <c r="D137" s="47">
        <v>96188972</v>
      </c>
      <c r="E137" s="155">
        <v>6731615</v>
      </c>
      <c r="F137" s="187">
        <f t="shared" si="35"/>
        <v>102920587</v>
      </c>
    </row>
    <row r="138" spans="1:6" s="63" customFormat="1" ht="12" x14ac:dyDescent="0.2">
      <c r="B138" s="81"/>
      <c r="C138" s="117" t="s">
        <v>146</v>
      </c>
      <c r="D138" s="47">
        <v>27569817</v>
      </c>
      <c r="E138" s="155">
        <v>2787950</v>
      </c>
      <c r="F138" s="187">
        <f t="shared" si="35"/>
        <v>30357767</v>
      </c>
    </row>
    <row r="139" spans="1:6" s="164" customFormat="1" x14ac:dyDescent="0.2">
      <c r="A139" s="79"/>
      <c r="B139" s="79"/>
      <c r="C139" s="119" t="s">
        <v>86</v>
      </c>
      <c r="D139" s="102">
        <v>0</v>
      </c>
      <c r="E139" s="102">
        <v>2200</v>
      </c>
      <c r="F139" s="102">
        <f t="shared" si="35"/>
        <v>2200</v>
      </c>
    </row>
    <row r="140" spans="1:6" s="164" customFormat="1" x14ac:dyDescent="0.2">
      <c r="A140" s="79"/>
      <c r="B140" s="79"/>
      <c r="C140" s="122" t="s">
        <v>192</v>
      </c>
      <c r="D140" s="102">
        <v>0</v>
      </c>
      <c r="E140" s="102">
        <v>177770</v>
      </c>
      <c r="F140" s="102">
        <f t="shared" si="35"/>
        <v>177770</v>
      </c>
    </row>
    <row r="141" spans="1:6" s="52" customFormat="1" ht="15" x14ac:dyDescent="0.25">
      <c r="A141" s="16"/>
      <c r="B141" s="24"/>
      <c r="C141" s="106" t="s">
        <v>82</v>
      </c>
      <c r="D141" s="12">
        <v>1138322</v>
      </c>
      <c r="E141" s="152">
        <v>1721859</v>
      </c>
      <c r="F141" s="152">
        <f t="shared" si="35"/>
        <v>2860181</v>
      </c>
    </row>
    <row r="142" spans="1:6" s="14" customFormat="1" ht="11.25" x14ac:dyDescent="0.2">
      <c r="B142" s="76"/>
      <c r="C142" s="111"/>
      <c r="D142" s="15"/>
      <c r="E142" s="163"/>
      <c r="F142" s="163"/>
    </row>
    <row r="143" spans="1:6" s="52" customFormat="1" ht="11.25" x14ac:dyDescent="0.2">
      <c r="B143" s="76"/>
      <c r="C143" s="111"/>
      <c r="D143" s="53"/>
      <c r="E143" s="163"/>
      <c r="F143" s="163"/>
    </row>
    <row r="144" spans="1:6" s="16" customFormat="1" ht="15.75" x14ac:dyDescent="0.25">
      <c r="A144" s="69" t="s">
        <v>81</v>
      </c>
      <c r="B144" s="1" t="s">
        <v>99</v>
      </c>
      <c r="C144" s="74" t="s">
        <v>347</v>
      </c>
      <c r="D144" s="78"/>
      <c r="E144" s="78"/>
      <c r="F144" s="78"/>
    </row>
    <row r="145" spans="1:6" s="16" customFormat="1" ht="15.75" x14ac:dyDescent="0.25">
      <c r="A145" s="211" t="s">
        <v>374</v>
      </c>
      <c r="B145" s="211"/>
      <c r="C145" s="74" t="s">
        <v>348</v>
      </c>
      <c r="D145" s="78"/>
      <c r="E145" s="78"/>
      <c r="F145" s="78"/>
    </row>
    <row r="146" spans="1:6" s="16" customFormat="1" ht="15.75" x14ac:dyDescent="0.25">
      <c r="A146" s="149"/>
      <c r="C146" s="74" t="s">
        <v>349</v>
      </c>
      <c r="D146" s="78"/>
      <c r="E146" s="78"/>
      <c r="F146" s="78"/>
    </row>
    <row r="147" spans="1:6" s="52" customFormat="1" ht="11.25" x14ac:dyDescent="0.2">
      <c r="A147" s="92"/>
      <c r="B147" s="173"/>
      <c r="C147" s="165"/>
      <c r="D147" s="159"/>
      <c r="E147" s="167"/>
      <c r="F147" s="167"/>
    </row>
    <row r="148" spans="1:6" s="16" customFormat="1" ht="15" x14ac:dyDescent="0.25">
      <c r="A148" s="8"/>
      <c r="B148" s="83" t="s">
        <v>172</v>
      </c>
      <c r="C148" s="104" t="s">
        <v>61</v>
      </c>
      <c r="D148" s="36">
        <f>SUM(D149:D149)</f>
        <v>433200</v>
      </c>
      <c r="E148" s="36">
        <f t="shared" ref="E148:F148" si="36">SUM(E149:E149)</f>
        <v>139500</v>
      </c>
      <c r="F148" s="36">
        <f t="shared" si="36"/>
        <v>572700</v>
      </c>
    </row>
    <row r="149" spans="1:6" s="16" customFormat="1" ht="15" x14ac:dyDescent="0.25">
      <c r="C149" s="122" t="s">
        <v>363</v>
      </c>
      <c r="D149" s="44">
        <v>433200</v>
      </c>
      <c r="E149" s="44">
        <v>139500</v>
      </c>
      <c r="F149" s="44">
        <f t="shared" ref="F149" si="37">D149+E149</f>
        <v>572700</v>
      </c>
    </row>
    <row r="150" spans="1:6" s="16" customFormat="1" ht="15" x14ac:dyDescent="0.25">
      <c r="A150" s="4"/>
      <c r="B150" s="62"/>
      <c r="C150" s="104" t="s">
        <v>3</v>
      </c>
      <c r="D150" s="36">
        <f t="shared" ref="D150:F151" si="38">D151</f>
        <v>433200</v>
      </c>
      <c r="E150" s="36">
        <f t="shared" si="38"/>
        <v>139500</v>
      </c>
      <c r="F150" s="36">
        <f t="shared" si="38"/>
        <v>572700</v>
      </c>
    </row>
    <row r="151" spans="1:6" s="16" customFormat="1" ht="15" x14ac:dyDescent="0.25">
      <c r="B151" s="24"/>
      <c r="C151" s="106" t="s">
        <v>2</v>
      </c>
      <c r="D151" s="12">
        <f t="shared" si="38"/>
        <v>433200</v>
      </c>
      <c r="E151" s="152">
        <f t="shared" si="38"/>
        <v>139500</v>
      </c>
      <c r="F151" s="152">
        <f t="shared" si="38"/>
        <v>572700</v>
      </c>
    </row>
    <row r="152" spans="1:6" s="16" customFormat="1" ht="15" x14ac:dyDescent="0.25">
      <c r="A152" s="8"/>
      <c r="B152" s="67"/>
      <c r="C152" s="100" t="s">
        <v>1</v>
      </c>
      <c r="D152" s="44">
        <v>433200</v>
      </c>
      <c r="E152" s="44">
        <v>139500</v>
      </c>
      <c r="F152" s="44">
        <f t="shared" ref="F152" si="39">D152+E152</f>
        <v>572700</v>
      </c>
    </row>
    <row r="153" spans="1:6" s="14" customFormat="1" ht="11.25" x14ac:dyDescent="0.2">
      <c r="B153" s="76"/>
      <c r="C153" s="111"/>
      <c r="D153" s="15"/>
      <c r="E153" s="163"/>
      <c r="F153" s="163"/>
    </row>
    <row r="154" spans="1:6" s="52" customFormat="1" ht="11.25" x14ac:dyDescent="0.2">
      <c r="B154" s="76"/>
      <c r="C154" s="111"/>
      <c r="D154" s="53"/>
      <c r="E154" s="163"/>
      <c r="F154" s="163"/>
    </row>
    <row r="155" spans="1:6" s="164" customFormat="1" ht="11.25" x14ac:dyDescent="0.2">
      <c r="B155" s="160"/>
      <c r="C155" s="162"/>
      <c r="D155" s="163"/>
      <c r="E155" s="163"/>
      <c r="F155" s="163"/>
    </row>
    <row r="156" spans="1:6" s="164" customFormat="1" ht="11.25" x14ac:dyDescent="0.2">
      <c r="B156" s="160"/>
      <c r="C156" s="162"/>
      <c r="D156" s="163"/>
      <c r="E156" s="163"/>
      <c r="F156" s="163"/>
    </row>
    <row r="157" spans="1:6" s="164" customFormat="1" ht="11.25" x14ac:dyDescent="0.2">
      <c r="B157" s="160"/>
      <c r="C157" s="162"/>
      <c r="D157" s="163"/>
      <c r="E157" s="163"/>
      <c r="F157" s="163"/>
    </row>
    <row r="158" spans="1:6" s="52" customFormat="1" ht="11.25" x14ac:dyDescent="0.2">
      <c r="B158" s="76"/>
      <c r="C158" s="111"/>
      <c r="D158" s="53"/>
      <c r="E158" s="163"/>
      <c r="F158" s="163"/>
    </row>
    <row r="159" spans="1:6" s="45" customFormat="1" ht="15.75" x14ac:dyDescent="0.25">
      <c r="A159" s="69" t="s">
        <v>120</v>
      </c>
      <c r="B159" s="1" t="s">
        <v>205</v>
      </c>
      <c r="C159" s="110" t="s">
        <v>201</v>
      </c>
      <c r="D159" s="78"/>
      <c r="E159" s="78"/>
      <c r="F159" s="78"/>
    </row>
    <row r="160" spans="1:6" s="164" customFormat="1" ht="15.75" x14ac:dyDescent="0.25">
      <c r="A160" s="211" t="s">
        <v>410</v>
      </c>
      <c r="B160" s="211"/>
      <c r="C160" s="162"/>
      <c r="D160" s="163"/>
      <c r="E160" s="163"/>
      <c r="F160" s="163"/>
    </row>
    <row r="161" spans="1:6" s="45" customFormat="1" ht="14.25" x14ac:dyDescent="0.2">
      <c r="B161" s="83" t="s">
        <v>206</v>
      </c>
      <c r="C161" s="104" t="s">
        <v>61</v>
      </c>
      <c r="D161" s="36">
        <f>SUM(D162:D163)</f>
        <v>38245572</v>
      </c>
      <c r="E161" s="36">
        <f t="shared" ref="E161:F161" si="40">SUM(E162:E163)</f>
        <v>-2725948</v>
      </c>
      <c r="F161" s="36">
        <f t="shared" si="40"/>
        <v>35519624</v>
      </c>
    </row>
    <row r="162" spans="1:6" s="45" customFormat="1" x14ac:dyDescent="0.2">
      <c r="A162" s="8"/>
      <c r="C162" s="122" t="s">
        <v>363</v>
      </c>
      <c r="D162" s="44">
        <v>31821629</v>
      </c>
      <c r="E162" s="44">
        <v>-2700000</v>
      </c>
      <c r="F162" s="44">
        <f t="shared" ref="F162:F163" si="41">D162+E162</f>
        <v>29121629</v>
      </c>
    </row>
    <row r="163" spans="1:6" s="45" customFormat="1" x14ac:dyDescent="0.2">
      <c r="B163" s="79"/>
      <c r="C163" s="115" t="s">
        <v>169</v>
      </c>
      <c r="D163" s="44">
        <v>6423943</v>
      </c>
      <c r="E163" s="44">
        <v>-25948</v>
      </c>
      <c r="F163" s="44">
        <f t="shared" si="41"/>
        <v>6397995</v>
      </c>
    </row>
    <row r="164" spans="1:6" s="45" customFormat="1" ht="14.25" x14ac:dyDescent="0.2">
      <c r="A164" s="4"/>
      <c r="B164" s="62"/>
      <c r="C164" s="104" t="s">
        <v>3</v>
      </c>
      <c r="D164" s="36">
        <f>D165</f>
        <v>38245572</v>
      </c>
      <c r="E164" s="156">
        <f t="shared" ref="E164:F164" si="42">E165</f>
        <v>-2725948</v>
      </c>
      <c r="F164" s="36">
        <f t="shared" si="42"/>
        <v>35519624</v>
      </c>
    </row>
    <row r="165" spans="1:6" s="45" customFormat="1" ht="15" x14ac:dyDescent="0.25">
      <c r="A165" s="16"/>
      <c r="B165" s="24"/>
      <c r="C165" s="106" t="s">
        <v>2</v>
      </c>
      <c r="D165" s="12">
        <f>D166+D171</f>
        <v>38245572</v>
      </c>
      <c r="E165" s="107">
        <f t="shared" ref="E165:F165" si="43">E166+E171</f>
        <v>-2725948</v>
      </c>
      <c r="F165" s="152">
        <f t="shared" si="43"/>
        <v>35519624</v>
      </c>
    </row>
    <row r="166" spans="1:6" s="45" customFormat="1" x14ac:dyDescent="0.2">
      <c r="A166" s="8"/>
      <c r="B166" s="67"/>
      <c r="C166" s="100" t="s">
        <v>5</v>
      </c>
      <c r="D166" s="44">
        <f>D167+D168+D169+D170</f>
        <v>38175072</v>
      </c>
      <c r="E166" s="102">
        <f t="shared" ref="E166:F166" si="44">E167+E168+E169+E170</f>
        <v>-2698215</v>
      </c>
      <c r="F166" s="44">
        <f t="shared" si="44"/>
        <v>35476857</v>
      </c>
    </row>
    <row r="167" spans="1:6" s="52" customFormat="1" ht="12" x14ac:dyDescent="0.2">
      <c r="B167" s="76"/>
      <c r="C167" s="184" t="s">
        <v>437</v>
      </c>
      <c r="D167" s="185">
        <v>14618117</v>
      </c>
      <c r="E167" s="185">
        <v>-1149756</v>
      </c>
      <c r="F167" s="40">
        <f t="shared" ref="F167:F172" si="45">D167+E167</f>
        <v>13468361</v>
      </c>
    </row>
    <row r="168" spans="1:6" s="52" customFormat="1" ht="12" x14ac:dyDescent="0.2">
      <c r="B168" s="76"/>
      <c r="C168" s="184" t="s">
        <v>433</v>
      </c>
      <c r="D168" s="185">
        <v>9045177</v>
      </c>
      <c r="E168" s="185">
        <v>-1117039</v>
      </c>
      <c r="F168" s="40">
        <f t="shared" si="45"/>
        <v>7928138</v>
      </c>
    </row>
    <row r="169" spans="1:6" s="52" customFormat="1" ht="12" x14ac:dyDescent="0.2">
      <c r="B169" s="76"/>
      <c r="C169" s="184" t="s">
        <v>438</v>
      </c>
      <c r="D169" s="185">
        <v>14458286</v>
      </c>
      <c r="E169" s="185">
        <v>-415320</v>
      </c>
      <c r="F169" s="40">
        <f t="shared" si="45"/>
        <v>14042966</v>
      </c>
    </row>
    <row r="170" spans="1:6" s="52" customFormat="1" ht="12" x14ac:dyDescent="0.2">
      <c r="B170" s="76"/>
      <c r="C170" s="184" t="s">
        <v>202</v>
      </c>
      <c r="D170" s="185">
        <v>53492</v>
      </c>
      <c r="E170" s="185">
        <v>-16100</v>
      </c>
      <c r="F170" s="40">
        <f t="shared" si="45"/>
        <v>37392</v>
      </c>
    </row>
    <row r="171" spans="1:6" x14ac:dyDescent="0.2">
      <c r="C171" s="122" t="s">
        <v>232</v>
      </c>
      <c r="D171" s="102">
        <f>D172</f>
        <v>70500</v>
      </c>
      <c r="E171" s="102">
        <f t="shared" ref="E171:F171" si="46">E172</f>
        <v>-27733</v>
      </c>
      <c r="F171" s="102">
        <f t="shared" si="46"/>
        <v>42767</v>
      </c>
    </row>
    <row r="172" spans="1:6" s="48" customFormat="1" ht="12" x14ac:dyDescent="0.2">
      <c r="B172" s="80"/>
      <c r="C172" s="184" t="s">
        <v>233</v>
      </c>
      <c r="D172" s="185">
        <v>70500</v>
      </c>
      <c r="E172" s="185">
        <v>-27733</v>
      </c>
      <c r="F172" s="40">
        <f t="shared" si="45"/>
        <v>42767</v>
      </c>
    </row>
    <row r="173" spans="1:6" s="14" customFormat="1" ht="11.25" x14ac:dyDescent="0.2">
      <c r="B173" s="76"/>
      <c r="C173" s="111"/>
      <c r="D173" s="172"/>
      <c r="E173" s="172"/>
      <c r="F173" s="172"/>
    </row>
    <row r="174" spans="1:6" s="14" customFormat="1" ht="11.25" x14ac:dyDescent="0.2">
      <c r="B174" s="76"/>
      <c r="C174" s="111"/>
      <c r="D174" s="15"/>
      <c r="E174" s="172"/>
      <c r="F174" s="163"/>
    </row>
    <row r="175" spans="1:6" s="52" customFormat="1" ht="11.25" x14ac:dyDescent="0.2">
      <c r="B175" s="76"/>
      <c r="C175" s="111"/>
      <c r="D175" s="53"/>
      <c r="E175" s="163"/>
      <c r="F175" s="163"/>
    </row>
    <row r="176" spans="1:6" s="2" customFormat="1" ht="15.75" x14ac:dyDescent="0.25">
      <c r="A176" s="69" t="s">
        <v>36</v>
      </c>
      <c r="B176" s="1" t="s">
        <v>99</v>
      </c>
      <c r="C176" s="110" t="s">
        <v>7</v>
      </c>
      <c r="D176" s="78"/>
      <c r="E176" s="78"/>
      <c r="F176" s="78"/>
    </row>
    <row r="177" spans="1:6" s="165" customFormat="1" ht="15.75" x14ac:dyDescent="0.25">
      <c r="A177" s="211" t="s">
        <v>374</v>
      </c>
      <c r="B177" s="211"/>
      <c r="C177" s="158"/>
      <c r="D177" s="159"/>
      <c r="E177" s="167"/>
      <c r="F177" s="167"/>
    </row>
    <row r="178" spans="1:6" s="4" customFormat="1" ht="14.25" x14ac:dyDescent="0.2">
      <c r="B178" s="83" t="s">
        <v>172</v>
      </c>
      <c r="C178" s="104" t="s">
        <v>61</v>
      </c>
      <c r="D178" s="36">
        <f>SUM(D179:D181)</f>
        <v>22594818</v>
      </c>
      <c r="E178" s="36">
        <f t="shared" ref="E178:F178" si="47">SUM(E179:E181)</f>
        <v>374605</v>
      </c>
      <c r="F178" s="36">
        <f t="shared" si="47"/>
        <v>22969423</v>
      </c>
    </row>
    <row r="179" spans="1:6" x14ac:dyDescent="0.2">
      <c r="C179" s="122" t="s">
        <v>363</v>
      </c>
      <c r="D179" s="44">
        <v>2372805</v>
      </c>
      <c r="E179" s="44">
        <v>7165</v>
      </c>
      <c r="F179" s="44">
        <f t="shared" ref="F179:F181" si="48">D179+E179</f>
        <v>2379970</v>
      </c>
    </row>
    <row r="180" spans="1:6" s="45" customFormat="1" x14ac:dyDescent="0.2">
      <c r="B180" s="79"/>
      <c r="C180" s="115" t="s">
        <v>169</v>
      </c>
      <c r="D180" s="44">
        <v>20137897</v>
      </c>
      <c r="E180" s="44">
        <v>367440</v>
      </c>
      <c r="F180" s="44">
        <f t="shared" si="48"/>
        <v>20505337</v>
      </c>
    </row>
    <row r="181" spans="1:6" x14ac:dyDescent="0.2">
      <c r="B181" s="67"/>
      <c r="C181" s="100" t="s">
        <v>115</v>
      </c>
      <c r="D181" s="44">
        <v>84116</v>
      </c>
      <c r="E181" s="44">
        <v>0</v>
      </c>
      <c r="F181" s="44">
        <f t="shared" si="48"/>
        <v>84116</v>
      </c>
    </row>
    <row r="182" spans="1:6" s="4" customFormat="1" ht="14.25" x14ac:dyDescent="0.2">
      <c r="B182" s="62"/>
      <c r="C182" s="104" t="s">
        <v>3</v>
      </c>
      <c r="D182" s="36">
        <f>D183+D191</f>
        <v>22594818</v>
      </c>
      <c r="E182" s="36">
        <f t="shared" ref="E182:F182" si="49">E183+E191</f>
        <v>374605</v>
      </c>
      <c r="F182" s="36">
        <f t="shared" si="49"/>
        <v>22969423</v>
      </c>
    </row>
    <row r="183" spans="1:6" s="16" customFormat="1" ht="15" x14ac:dyDescent="0.25">
      <c r="B183" s="24"/>
      <c r="C183" s="106" t="s">
        <v>2</v>
      </c>
      <c r="D183" s="12">
        <f>D184+D190</f>
        <v>22399170</v>
      </c>
      <c r="E183" s="152">
        <f t="shared" ref="E183:F183" si="50">E184+E190</f>
        <v>551601</v>
      </c>
      <c r="F183" s="152">
        <f t="shared" si="50"/>
        <v>22950771</v>
      </c>
    </row>
    <row r="184" spans="1:6" x14ac:dyDescent="0.2">
      <c r="B184" s="67"/>
      <c r="C184" s="100" t="s">
        <v>5</v>
      </c>
      <c r="D184" s="44">
        <v>22399170</v>
      </c>
      <c r="E184" s="44">
        <v>542845</v>
      </c>
      <c r="F184" s="44">
        <f t="shared" ref="F184:F191" si="51">D184+E184</f>
        <v>22942015</v>
      </c>
    </row>
    <row r="185" spans="1:6" x14ac:dyDescent="0.2">
      <c r="B185" s="67"/>
      <c r="C185" s="112" t="s">
        <v>114</v>
      </c>
      <c r="D185" s="44">
        <v>19549013</v>
      </c>
      <c r="E185" s="44">
        <v>1461235</v>
      </c>
      <c r="F185" s="44">
        <f t="shared" si="51"/>
        <v>21010248</v>
      </c>
    </row>
    <row r="186" spans="1:6" s="48" customFormat="1" ht="12" x14ac:dyDescent="0.2">
      <c r="B186" s="80"/>
      <c r="C186" s="116" t="s">
        <v>168</v>
      </c>
      <c r="D186" s="47">
        <v>17262109</v>
      </c>
      <c r="E186" s="155">
        <v>1556636</v>
      </c>
      <c r="F186" s="187">
        <f t="shared" si="51"/>
        <v>18818745</v>
      </c>
    </row>
    <row r="187" spans="1:6" x14ac:dyDescent="0.2">
      <c r="B187" s="67"/>
      <c r="C187" s="112" t="s">
        <v>117</v>
      </c>
      <c r="D187" s="44">
        <v>15748362</v>
      </c>
      <c r="E187" s="44">
        <v>1145123</v>
      </c>
      <c r="F187" s="44">
        <f t="shared" si="51"/>
        <v>16893485</v>
      </c>
    </row>
    <row r="188" spans="1:6" s="63" customFormat="1" ht="12" x14ac:dyDescent="0.2">
      <c r="B188" s="81"/>
      <c r="C188" s="117" t="s">
        <v>237</v>
      </c>
      <c r="D188" s="47">
        <v>11410077</v>
      </c>
      <c r="E188" s="155">
        <v>163427</v>
      </c>
      <c r="F188" s="187">
        <f t="shared" si="51"/>
        <v>11573504</v>
      </c>
    </row>
    <row r="189" spans="1:6" s="63" customFormat="1" ht="12" x14ac:dyDescent="0.2">
      <c r="A189" s="84"/>
      <c r="B189" s="81"/>
      <c r="C189" s="117" t="s">
        <v>146</v>
      </c>
      <c r="D189" s="47">
        <v>1047564</v>
      </c>
      <c r="E189" s="155">
        <v>38596</v>
      </c>
      <c r="F189" s="187">
        <f t="shared" si="51"/>
        <v>1086160</v>
      </c>
    </row>
    <row r="190" spans="1:6" s="164" customFormat="1" x14ac:dyDescent="0.2">
      <c r="A190" s="79"/>
      <c r="B190" s="79"/>
      <c r="C190" s="122" t="s">
        <v>192</v>
      </c>
      <c r="D190" s="102">
        <v>0</v>
      </c>
      <c r="E190" s="102">
        <v>8756</v>
      </c>
      <c r="F190" s="102">
        <f t="shared" si="51"/>
        <v>8756</v>
      </c>
    </row>
    <row r="191" spans="1:6" s="52" customFormat="1" ht="15" x14ac:dyDescent="0.25">
      <c r="A191" s="16"/>
      <c r="B191" s="24"/>
      <c r="C191" s="106" t="s">
        <v>82</v>
      </c>
      <c r="D191" s="12">
        <v>195648</v>
      </c>
      <c r="E191" s="152">
        <v>-176996</v>
      </c>
      <c r="F191" s="152">
        <f t="shared" si="51"/>
        <v>18652</v>
      </c>
    </row>
    <row r="192" spans="1:6" s="52" customFormat="1" ht="11.25" x14ac:dyDescent="0.2">
      <c r="B192" s="72"/>
      <c r="C192" s="109"/>
      <c r="D192" s="53"/>
      <c r="E192" s="163"/>
      <c r="F192" s="163"/>
    </row>
    <row r="193" spans="1:6" s="52" customFormat="1" ht="11.25" x14ac:dyDescent="0.2">
      <c r="B193" s="76"/>
      <c r="C193" s="111"/>
      <c r="D193" s="53"/>
      <c r="E193" s="163"/>
      <c r="F193" s="163"/>
    </row>
    <row r="194" spans="1:6" s="52" customFormat="1" ht="11.25" x14ac:dyDescent="0.2">
      <c r="B194" s="76"/>
      <c r="C194" s="111"/>
      <c r="D194" s="53"/>
      <c r="E194" s="163"/>
      <c r="F194" s="163"/>
    </row>
    <row r="195" spans="1:6" s="2" customFormat="1" ht="15.75" x14ac:dyDescent="0.25">
      <c r="A195" s="69" t="s">
        <v>37</v>
      </c>
      <c r="B195" s="1" t="s">
        <v>93</v>
      </c>
      <c r="C195" s="110" t="s">
        <v>74</v>
      </c>
      <c r="D195" s="78"/>
      <c r="E195" s="78"/>
      <c r="F195" s="78"/>
    </row>
    <row r="196" spans="1:6" s="165" customFormat="1" ht="15.75" x14ac:dyDescent="0.25">
      <c r="A196" s="211" t="s">
        <v>372</v>
      </c>
      <c r="B196" s="211"/>
      <c r="C196" s="158"/>
      <c r="D196" s="159"/>
      <c r="E196" s="167"/>
      <c r="F196" s="167"/>
    </row>
    <row r="197" spans="1:6" s="4" customFormat="1" ht="14.25" x14ac:dyDescent="0.2">
      <c r="C197" s="104" t="s">
        <v>61</v>
      </c>
      <c r="D197" s="36">
        <f>SUM(D198:D200)</f>
        <v>27765681</v>
      </c>
      <c r="E197" s="36">
        <f t="shared" ref="E197:F197" si="52">SUM(E198:E200)</f>
        <v>2280288</v>
      </c>
      <c r="F197" s="36">
        <f t="shared" si="52"/>
        <v>30045969</v>
      </c>
    </row>
    <row r="198" spans="1:6" x14ac:dyDescent="0.2">
      <c r="A198" s="86"/>
      <c r="B198" s="67"/>
      <c r="C198" s="122" t="s">
        <v>363</v>
      </c>
      <c r="D198" s="44">
        <v>15752011</v>
      </c>
      <c r="E198" s="44">
        <v>1105515</v>
      </c>
      <c r="F198" s="44">
        <f t="shared" ref="F198:F200" si="53">D198+E198</f>
        <v>16857526</v>
      </c>
    </row>
    <row r="199" spans="1:6" s="45" customFormat="1" x14ac:dyDescent="0.2">
      <c r="A199" s="87"/>
      <c r="B199" s="79"/>
      <c r="C199" s="115" t="s">
        <v>169</v>
      </c>
      <c r="D199" s="44">
        <v>10284408</v>
      </c>
      <c r="E199" s="44">
        <v>611973</v>
      </c>
      <c r="F199" s="44">
        <f t="shared" si="53"/>
        <v>10896381</v>
      </c>
    </row>
    <row r="200" spans="1:6" x14ac:dyDescent="0.2">
      <c r="A200" s="86"/>
      <c r="B200" s="67"/>
      <c r="C200" s="100" t="s">
        <v>115</v>
      </c>
      <c r="D200" s="44">
        <v>1729262</v>
      </c>
      <c r="E200" s="44">
        <v>562800</v>
      </c>
      <c r="F200" s="44">
        <f t="shared" si="53"/>
        <v>2292062</v>
      </c>
    </row>
    <row r="201" spans="1:6" s="4" customFormat="1" ht="14.25" x14ac:dyDescent="0.2">
      <c r="A201" s="85"/>
      <c r="B201" s="62"/>
      <c r="C201" s="104" t="s">
        <v>3</v>
      </c>
      <c r="D201" s="36">
        <f>D202+D211</f>
        <v>27765681</v>
      </c>
      <c r="E201" s="36">
        <f t="shared" ref="E201:F201" si="54">E202+E211</f>
        <v>2280288</v>
      </c>
      <c r="F201" s="36">
        <f t="shared" si="54"/>
        <v>30045969</v>
      </c>
    </row>
    <row r="202" spans="1:6" s="16" customFormat="1" ht="15" x14ac:dyDescent="0.25">
      <c r="A202" s="88"/>
      <c r="B202" s="24"/>
      <c r="C202" s="106" t="s">
        <v>2</v>
      </c>
      <c r="D202" s="12">
        <f>D203+D209+D210</f>
        <v>27450201</v>
      </c>
      <c r="E202" s="152">
        <f>E203+E209+E210</f>
        <v>2230519</v>
      </c>
      <c r="F202" s="152">
        <f>F203+F209+F210</f>
        <v>29680720</v>
      </c>
    </row>
    <row r="203" spans="1:6" x14ac:dyDescent="0.2">
      <c r="A203" s="86"/>
      <c r="B203" s="67"/>
      <c r="C203" s="100" t="s">
        <v>5</v>
      </c>
      <c r="D203" s="44">
        <v>27450201</v>
      </c>
      <c r="E203" s="44">
        <v>2227931</v>
      </c>
      <c r="F203" s="44">
        <f t="shared" ref="F203:F211" si="55">D203+E203</f>
        <v>29678132</v>
      </c>
    </row>
    <row r="204" spans="1:6" x14ac:dyDescent="0.2">
      <c r="A204" s="86"/>
      <c r="B204" s="67"/>
      <c r="C204" s="112" t="s">
        <v>114</v>
      </c>
      <c r="D204" s="44">
        <v>21301594</v>
      </c>
      <c r="E204" s="44">
        <v>846097</v>
      </c>
      <c r="F204" s="44">
        <f t="shared" si="55"/>
        <v>22147691</v>
      </c>
    </row>
    <row r="205" spans="1:6" s="48" customFormat="1" ht="12" x14ac:dyDescent="0.2">
      <c r="A205" s="89"/>
      <c r="B205" s="80"/>
      <c r="C205" s="116" t="s">
        <v>168</v>
      </c>
      <c r="D205" s="47">
        <v>10284408</v>
      </c>
      <c r="E205" s="155">
        <v>586180</v>
      </c>
      <c r="F205" s="187">
        <f t="shared" si="55"/>
        <v>10870588</v>
      </c>
    </row>
    <row r="206" spans="1:6" x14ac:dyDescent="0.2">
      <c r="A206" s="86"/>
      <c r="B206" s="67"/>
      <c r="C206" s="112" t="s">
        <v>117</v>
      </c>
      <c r="D206" s="44">
        <v>17219999</v>
      </c>
      <c r="E206" s="44">
        <v>569982</v>
      </c>
      <c r="F206" s="44">
        <f t="shared" si="55"/>
        <v>17789981</v>
      </c>
    </row>
    <row r="207" spans="1:6" s="63" customFormat="1" ht="12" x14ac:dyDescent="0.2">
      <c r="A207" s="84"/>
      <c r="B207" s="81"/>
      <c r="C207" s="117" t="s">
        <v>237</v>
      </c>
      <c r="D207" s="47">
        <v>8305050</v>
      </c>
      <c r="E207" s="155">
        <v>400894</v>
      </c>
      <c r="F207" s="187">
        <f t="shared" si="55"/>
        <v>8705944</v>
      </c>
    </row>
    <row r="208" spans="1:6" s="63" customFormat="1" ht="12" x14ac:dyDescent="0.2">
      <c r="A208" s="84"/>
      <c r="B208" s="81"/>
      <c r="C208" s="117" t="s">
        <v>146</v>
      </c>
      <c r="D208" s="47">
        <v>2390423</v>
      </c>
      <c r="E208" s="155">
        <v>-313188</v>
      </c>
      <c r="F208" s="187">
        <f t="shared" si="55"/>
        <v>2077235</v>
      </c>
    </row>
    <row r="209" spans="1:7" s="164" customFormat="1" x14ac:dyDescent="0.2">
      <c r="A209" s="79"/>
      <c r="B209" s="79"/>
      <c r="C209" s="119" t="s">
        <v>83</v>
      </c>
      <c r="D209" s="102">
        <v>0</v>
      </c>
      <c r="E209" s="102">
        <v>1983</v>
      </c>
      <c r="F209" s="102">
        <f t="shared" si="55"/>
        <v>1983</v>
      </c>
      <c r="G209" s="162"/>
    </row>
    <row r="210" spans="1:7" s="164" customFormat="1" x14ac:dyDescent="0.2">
      <c r="A210" s="79"/>
      <c r="B210" s="79"/>
      <c r="C210" s="122" t="s">
        <v>192</v>
      </c>
      <c r="D210" s="102">
        <v>0</v>
      </c>
      <c r="E210" s="102">
        <v>605</v>
      </c>
      <c r="F210" s="102">
        <f t="shared" si="55"/>
        <v>605</v>
      </c>
      <c r="G210" s="162"/>
    </row>
    <row r="211" spans="1:7" s="52" customFormat="1" ht="15" x14ac:dyDescent="0.25">
      <c r="A211" s="16"/>
      <c r="B211" s="24"/>
      <c r="C211" s="106" t="s">
        <v>82</v>
      </c>
      <c r="D211" s="12">
        <v>315480</v>
      </c>
      <c r="E211" s="152">
        <v>49769</v>
      </c>
      <c r="F211" s="152">
        <f t="shared" si="55"/>
        <v>365249</v>
      </c>
    </row>
    <row r="212" spans="1:7" s="14" customFormat="1" ht="11.25" x14ac:dyDescent="0.2">
      <c r="A212" s="13"/>
      <c r="B212" s="76"/>
      <c r="C212" s="111"/>
      <c r="D212" s="15"/>
      <c r="E212" s="163"/>
      <c r="F212" s="163"/>
    </row>
    <row r="213" spans="1:7" s="52" customFormat="1" ht="11.25" x14ac:dyDescent="0.2">
      <c r="A213" s="13"/>
      <c r="B213" s="76"/>
      <c r="C213" s="111"/>
      <c r="D213" s="53"/>
      <c r="E213" s="163"/>
      <c r="F213" s="163"/>
    </row>
    <row r="214" spans="1:7" s="52" customFormat="1" ht="11.25" x14ac:dyDescent="0.2">
      <c r="A214" s="13"/>
      <c r="B214" s="76"/>
      <c r="C214" s="111"/>
      <c r="D214" s="53"/>
      <c r="E214" s="163"/>
      <c r="F214" s="163"/>
    </row>
    <row r="215" spans="1:7" s="45" customFormat="1" ht="15.75" x14ac:dyDescent="0.25">
      <c r="A215" s="69" t="s">
        <v>196</v>
      </c>
      <c r="B215" s="90" t="s">
        <v>93</v>
      </c>
      <c r="C215" s="110" t="s">
        <v>197</v>
      </c>
      <c r="D215" s="78"/>
      <c r="E215" s="78"/>
      <c r="F215" s="78"/>
    </row>
    <row r="216" spans="1:7" s="52" customFormat="1" ht="15.75" x14ac:dyDescent="0.25">
      <c r="A216" s="211" t="s">
        <v>374</v>
      </c>
      <c r="B216" s="211"/>
      <c r="C216" s="158"/>
      <c r="D216" s="159"/>
      <c r="E216" s="167"/>
      <c r="F216" s="167"/>
    </row>
    <row r="217" spans="1:7" s="45" customFormat="1" ht="14.25" x14ac:dyDescent="0.2">
      <c r="C217" s="104" t="s">
        <v>61</v>
      </c>
      <c r="D217" s="36">
        <f>SUM(D218:D218)</f>
        <v>1297819</v>
      </c>
      <c r="E217" s="36">
        <f t="shared" ref="E217:F217" si="56">SUM(E218:E218)</f>
        <v>116904</v>
      </c>
      <c r="F217" s="36">
        <f t="shared" si="56"/>
        <v>1414723</v>
      </c>
    </row>
    <row r="218" spans="1:7" x14ac:dyDescent="0.2">
      <c r="A218" s="79"/>
      <c r="B218" s="79"/>
      <c r="C218" s="122" t="s">
        <v>363</v>
      </c>
      <c r="D218" s="44">
        <v>1297819</v>
      </c>
      <c r="E218" s="44">
        <v>116904</v>
      </c>
      <c r="F218" s="44">
        <f t="shared" ref="F218" si="57">D218+E218</f>
        <v>1414723</v>
      </c>
    </row>
    <row r="219" spans="1:7" s="45" customFormat="1" ht="14.25" x14ac:dyDescent="0.2">
      <c r="A219" s="62"/>
      <c r="B219" s="62"/>
      <c r="C219" s="104" t="s">
        <v>3</v>
      </c>
      <c r="D219" s="36">
        <f>D220+D222</f>
        <v>1297819</v>
      </c>
      <c r="E219" s="36">
        <f t="shared" ref="E219:F219" si="58">E220+E222</f>
        <v>116904</v>
      </c>
      <c r="F219" s="36">
        <f t="shared" si="58"/>
        <v>1414723</v>
      </c>
    </row>
    <row r="220" spans="1:7" s="45" customFormat="1" ht="15" x14ac:dyDescent="0.25">
      <c r="A220" s="25"/>
      <c r="B220" s="25"/>
      <c r="C220" s="106" t="s">
        <v>2</v>
      </c>
      <c r="D220" s="12">
        <f>D221</f>
        <v>187392</v>
      </c>
      <c r="E220" s="152">
        <f t="shared" ref="E220:F220" si="59">E221</f>
        <v>384627</v>
      </c>
      <c r="F220" s="152">
        <f t="shared" si="59"/>
        <v>572019</v>
      </c>
    </row>
    <row r="221" spans="1:7" s="45" customFormat="1" x14ac:dyDescent="0.2">
      <c r="A221" s="79"/>
      <c r="B221" s="79"/>
      <c r="C221" s="100" t="s">
        <v>1</v>
      </c>
      <c r="D221" s="44">
        <v>187392</v>
      </c>
      <c r="E221" s="44">
        <v>384627</v>
      </c>
      <c r="F221" s="44">
        <f t="shared" ref="F221:F222" si="60">D221+E221</f>
        <v>572019</v>
      </c>
    </row>
    <row r="222" spans="1:7" s="16" customFormat="1" ht="15" x14ac:dyDescent="0.25">
      <c r="A222" s="25"/>
      <c r="B222" s="25"/>
      <c r="C222" s="106" t="s">
        <v>82</v>
      </c>
      <c r="D222" s="12">
        <v>1110427</v>
      </c>
      <c r="E222" s="152">
        <v>-267723</v>
      </c>
      <c r="F222" s="152">
        <f t="shared" si="60"/>
        <v>842704</v>
      </c>
    </row>
    <row r="223" spans="1:7" s="14" customFormat="1" ht="11.25" x14ac:dyDescent="0.2">
      <c r="A223" s="76"/>
      <c r="B223" s="76"/>
      <c r="C223" s="111"/>
      <c r="D223" s="15"/>
      <c r="E223" s="163"/>
      <c r="F223" s="163"/>
    </row>
    <row r="224" spans="1:7" s="52" customFormat="1" ht="11.25" x14ac:dyDescent="0.2">
      <c r="A224" s="76"/>
      <c r="B224" s="76"/>
      <c r="C224" s="111"/>
      <c r="D224" s="53"/>
      <c r="E224" s="163"/>
      <c r="F224" s="163"/>
    </row>
    <row r="225" spans="1:6" s="52" customFormat="1" ht="11.25" x14ac:dyDescent="0.2">
      <c r="A225" s="76"/>
      <c r="B225" s="76"/>
      <c r="C225" s="111"/>
      <c r="D225" s="53"/>
      <c r="E225" s="163"/>
      <c r="F225" s="163"/>
    </row>
    <row r="226" spans="1:6" s="52" customFormat="1" ht="11.25" x14ac:dyDescent="0.2">
      <c r="A226" s="76"/>
      <c r="B226" s="76"/>
      <c r="C226" s="111"/>
      <c r="D226" s="53"/>
      <c r="E226" s="163"/>
      <c r="F226" s="163"/>
    </row>
    <row r="227" spans="1:6" s="52" customFormat="1" ht="11.25" x14ac:dyDescent="0.2">
      <c r="A227" s="76"/>
      <c r="B227" s="76"/>
      <c r="C227" s="111"/>
      <c r="D227" s="53"/>
      <c r="E227" s="163"/>
      <c r="F227" s="163"/>
    </row>
    <row r="228" spans="1:6" s="52" customFormat="1" ht="11.25" x14ac:dyDescent="0.2">
      <c r="A228" s="76"/>
      <c r="B228" s="76"/>
      <c r="C228" s="111"/>
      <c r="D228" s="53"/>
      <c r="E228" s="163"/>
      <c r="F228" s="163"/>
    </row>
    <row r="229" spans="1:6" s="52" customFormat="1" ht="11.25" x14ac:dyDescent="0.2">
      <c r="A229" s="76"/>
      <c r="B229" s="76"/>
      <c r="C229" s="111"/>
      <c r="D229" s="53"/>
      <c r="E229" s="163"/>
      <c r="F229" s="163"/>
    </row>
    <row r="230" spans="1:6" s="52" customFormat="1" ht="11.25" x14ac:dyDescent="0.2">
      <c r="A230" s="76"/>
      <c r="B230" s="76"/>
      <c r="C230" s="111"/>
      <c r="D230" s="53"/>
      <c r="E230" s="163"/>
      <c r="F230" s="163"/>
    </row>
    <row r="231" spans="1:6" s="52" customFormat="1" ht="11.25" x14ac:dyDescent="0.2">
      <c r="A231" s="76"/>
      <c r="B231" s="76"/>
      <c r="C231" s="111"/>
      <c r="D231" s="53"/>
      <c r="E231" s="163"/>
      <c r="F231" s="163"/>
    </row>
    <row r="232" spans="1:6" s="164" customFormat="1" ht="11.25" x14ac:dyDescent="0.2">
      <c r="A232" s="160"/>
      <c r="B232" s="160"/>
      <c r="C232" s="162"/>
      <c r="D232" s="163"/>
      <c r="E232" s="163"/>
      <c r="F232" s="163"/>
    </row>
    <row r="233" spans="1:6" s="164" customFormat="1" ht="11.25" x14ac:dyDescent="0.2">
      <c r="A233" s="160"/>
      <c r="B233" s="160"/>
      <c r="C233" s="162"/>
      <c r="D233" s="163"/>
      <c r="E233" s="163"/>
      <c r="F233" s="163"/>
    </row>
    <row r="234" spans="1:6" s="164" customFormat="1" ht="11.25" x14ac:dyDescent="0.2">
      <c r="A234" s="160"/>
      <c r="B234" s="160"/>
      <c r="C234" s="162"/>
      <c r="D234" s="163"/>
      <c r="E234" s="163"/>
      <c r="F234" s="163"/>
    </row>
    <row r="235" spans="1:6" s="164" customFormat="1" ht="11.25" x14ac:dyDescent="0.2">
      <c r="A235" s="160"/>
      <c r="B235" s="160"/>
      <c r="C235" s="162"/>
      <c r="D235" s="163"/>
      <c r="E235" s="163"/>
      <c r="F235" s="163"/>
    </row>
    <row r="236" spans="1:6" s="52" customFormat="1" ht="11.25" x14ac:dyDescent="0.2">
      <c r="A236" s="76"/>
      <c r="B236" s="76"/>
      <c r="C236" s="111"/>
      <c r="D236" s="53"/>
      <c r="E236" s="163"/>
      <c r="F236" s="163"/>
    </row>
    <row r="237" spans="1:6" s="52" customFormat="1" ht="11.25" x14ac:dyDescent="0.2">
      <c r="A237" s="76"/>
      <c r="B237" s="76"/>
      <c r="C237" s="111"/>
      <c r="D237" s="53"/>
      <c r="E237" s="163"/>
      <c r="F237" s="163"/>
    </row>
    <row r="238" spans="1:6" s="52" customFormat="1" ht="11.25" x14ac:dyDescent="0.2">
      <c r="A238" s="76"/>
      <c r="B238" s="76"/>
      <c r="C238" s="111"/>
      <c r="D238" s="53"/>
      <c r="E238" s="163"/>
      <c r="F238" s="163"/>
    </row>
    <row r="239" spans="1:6" s="52" customFormat="1" ht="15.75" x14ac:dyDescent="0.25">
      <c r="A239" s="69" t="s">
        <v>48</v>
      </c>
      <c r="B239" s="90" t="s">
        <v>93</v>
      </c>
      <c r="C239" s="110" t="s">
        <v>346</v>
      </c>
      <c r="D239" s="78"/>
      <c r="E239" s="78"/>
      <c r="F239" s="78"/>
    </row>
    <row r="240" spans="1:6" s="52" customFormat="1" ht="15.75" x14ac:dyDescent="0.25">
      <c r="A240" s="211" t="s">
        <v>372</v>
      </c>
      <c r="B240" s="211"/>
      <c r="C240" s="110" t="s">
        <v>345</v>
      </c>
      <c r="D240" s="78"/>
      <c r="E240" s="78"/>
      <c r="F240" s="78"/>
    </row>
    <row r="241" spans="1:6" s="52" customFormat="1" ht="11.25" x14ac:dyDescent="0.2">
      <c r="A241" s="92"/>
      <c r="B241" s="92"/>
      <c r="C241" s="158"/>
      <c r="D241" s="159"/>
      <c r="E241" s="167"/>
      <c r="F241" s="167"/>
    </row>
    <row r="242" spans="1:6" s="52" customFormat="1" ht="14.25" x14ac:dyDescent="0.2">
      <c r="A242" s="62"/>
      <c r="B242" s="62"/>
      <c r="C242" s="104" t="s">
        <v>61</v>
      </c>
      <c r="D242" s="36">
        <f>SUM(D243:D246)</f>
        <v>5717389</v>
      </c>
      <c r="E242" s="36">
        <f t="shared" ref="E242:F242" si="61">SUM(E243:E246)</f>
        <v>1320573</v>
      </c>
      <c r="F242" s="36">
        <f t="shared" si="61"/>
        <v>7037962</v>
      </c>
    </row>
    <row r="243" spans="1:6" x14ac:dyDescent="0.2">
      <c r="A243" s="79"/>
      <c r="B243" s="79"/>
      <c r="C243" s="122" t="s">
        <v>363</v>
      </c>
      <c r="D243" s="44">
        <v>287106</v>
      </c>
      <c r="E243" s="44">
        <v>-190507</v>
      </c>
      <c r="F243" s="44">
        <f t="shared" ref="F243:F246" si="62">D243+E243</f>
        <v>96599</v>
      </c>
    </row>
    <row r="244" spans="1:6" s="45" customFormat="1" x14ac:dyDescent="0.2">
      <c r="A244" s="79"/>
      <c r="B244" s="79"/>
      <c r="C244" s="119" t="s">
        <v>169</v>
      </c>
      <c r="D244" s="44">
        <v>0</v>
      </c>
      <c r="E244" s="44">
        <v>634652</v>
      </c>
      <c r="F244" s="44">
        <f t="shared" si="62"/>
        <v>634652</v>
      </c>
    </row>
    <row r="245" spans="1:6" s="45" customFormat="1" x14ac:dyDescent="0.2">
      <c r="A245" s="79"/>
      <c r="B245" s="79"/>
      <c r="C245" s="122" t="s">
        <v>115</v>
      </c>
      <c r="D245" s="44">
        <v>0</v>
      </c>
      <c r="E245" s="44">
        <v>622</v>
      </c>
      <c r="F245" s="44">
        <f t="shared" si="62"/>
        <v>622</v>
      </c>
    </row>
    <row r="246" spans="1:6" s="52" customFormat="1" x14ac:dyDescent="0.2">
      <c r="A246" s="79"/>
      <c r="B246" s="79"/>
      <c r="C246" s="100" t="s">
        <v>191</v>
      </c>
      <c r="D246" s="44">
        <v>5430283</v>
      </c>
      <c r="E246" s="44">
        <v>875806</v>
      </c>
      <c r="F246" s="44">
        <f t="shared" si="62"/>
        <v>6306089</v>
      </c>
    </row>
    <row r="247" spans="1:6" s="52" customFormat="1" ht="14.25" x14ac:dyDescent="0.2">
      <c r="A247" s="62"/>
      <c r="B247" s="62"/>
      <c r="C247" s="104" t="s">
        <v>3</v>
      </c>
      <c r="D247" s="36">
        <f>D248+D255</f>
        <v>5717389</v>
      </c>
      <c r="E247" s="36">
        <f t="shared" ref="E247:F247" si="63">E248+E255</f>
        <v>1320573</v>
      </c>
      <c r="F247" s="36">
        <f t="shared" si="63"/>
        <v>7037962</v>
      </c>
    </row>
    <row r="248" spans="1:6" s="52" customFormat="1" ht="15" x14ac:dyDescent="0.25">
      <c r="A248" s="25"/>
      <c r="B248" s="25"/>
      <c r="C248" s="106" t="s">
        <v>2</v>
      </c>
      <c r="D248" s="12">
        <f>D249+D252+D253+D254</f>
        <v>5246317</v>
      </c>
      <c r="E248" s="152">
        <f t="shared" ref="E248:F248" si="64">E249+E252+E253+E254</f>
        <v>1194188</v>
      </c>
      <c r="F248" s="152">
        <f t="shared" si="64"/>
        <v>6440505</v>
      </c>
    </row>
    <row r="249" spans="1:6" s="52" customFormat="1" x14ac:dyDescent="0.2">
      <c r="A249" s="79"/>
      <c r="B249" s="79"/>
      <c r="C249" s="100" t="s">
        <v>5</v>
      </c>
      <c r="D249" s="44">
        <v>797678</v>
      </c>
      <c r="E249" s="44">
        <v>714874</v>
      </c>
      <c r="F249" s="44">
        <f t="shared" ref="F249:F255" si="65">D249+E249</f>
        <v>1512552</v>
      </c>
    </row>
    <row r="250" spans="1:6" s="52" customFormat="1" x14ac:dyDescent="0.2">
      <c r="A250" s="79"/>
      <c r="B250" s="79"/>
      <c r="C250" s="112" t="s">
        <v>114</v>
      </c>
      <c r="D250" s="44">
        <v>177176</v>
      </c>
      <c r="E250" s="44">
        <v>-92815</v>
      </c>
      <c r="F250" s="44">
        <f t="shared" si="65"/>
        <v>84361</v>
      </c>
    </row>
    <row r="251" spans="1:6" s="52" customFormat="1" x14ac:dyDescent="0.2">
      <c r="A251" s="79"/>
      <c r="B251" s="79"/>
      <c r="C251" s="113" t="s">
        <v>117</v>
      </c>
      <c r="D251" s="44">
        <v>142697</v>
      </c>
      <c r="E251" s="44">
        <v>-74974</v>
      </c>
      <c r="F251" s="44">
        <f t="shared" si="65"/>
        <v>67723</v>
      </c>
    </row>
    <row r="252" spans="1:6" s="52" customFormat="1" x14ac:dyDescent="0.2">
      <c r="A252" s="79"/>
      <c r="B252" s="79"/>
      <c r="C252" s="119" t="s">
        <v>83</v>
      </c>
      <c r="D252" s="44">
        <v>592492</v>
      </c>
      <c r="E252" s="44">
        <v>-72725</v>
      </c>
      <c r="F252" s="44">
        <f t="shared" si="65"/>
        <v>519767</v>
      </c>
    </row>
    <row r="253" spans="1:6" s="52" customFormat="1" x14ac:dyDescent="0.2">
      <c r="A253" s="79"/>
      <c r="B253" s="79"/>
      <c r="C253" s="119" t="s">
        <v>86</v>
      </c>
      <c r="D253" s="44">
        <v>35300</v>
      </c>
      <c r="E253" s="44">
        <v>0</v>
      </c>
      <c r="F253" s="44">
        <f t="shared" si="65"/>
        <v>35300</v>
      </c>
    </row>
    <row r="254" spans="1:6" s="52" customFormat="1" x14ac:dyDescent="0.2">
      <c r="A254" s="79"/>
      <c r="B254" s="79"/>
      <c r="C254" s="100" t="s">
        <v>192</v>
      </c>
      <c r="D254" s="44">
        <v>3820847</v>
      </c>
      <c r="E254" s="44">
        <v>552039</v>
      </c>
      <c r="F254" s="44">
        <f t="shared" si="65"/>
        <v>4372886</v>
      </c>
    </row>
    <row r="255" spans="1:6" s="52" customFormat="1" ht="15" x14ac:dyDescent="0.25">
      <c r="A255" s="25"/>
      <c r="B255" s="25"/>
      <c r="C255" s="106" t="s">
        <v>82</v>
      </c>
      <c r="D255" s="12">
        <v>471072</v>
      </c>
      <c r="E255" s="152">
        <v>126385</v>
      </c>
      <c r="F255" s="152">
        <f t="shared" si="65"/>
        <v>597457</v>
      </c>
    </row>
    <row r="256" spans="1:6" s="14" customFormat="1" ht="11.25" x14ac:dyDescent="0.2">
      <c r="A256" s="76"/>
      <c r="B256" s="76"/>
      <c r="C256" s="111"/>
      <c r="D256" s="15"/>
      <c r="E256" s="163"/>
      <c r="F256" s="163"/>
    </row>
    <row r="257" spans="1:6" s="52" customFormat="1" ht="11.25" x14ac:dyDescent="0.2">
      <c r="A257" s="76"/>
      <c r="B257" s="76"/>
      <c r="C257" s="111"/>
      <c r="D257" s="53"/>
      <c r="E257" s="163"/>
      <c r="F257" s="163"/>
    </row>
    <row r="258" spans="1:6" s="52" customFormat="1" ht="11.25" x14ac:dyDescent="0.2">
      <c r="A258" s="76"/>
      <c r="B258" s="76"/>
      <c r="C258" s="111"/>
      <c r="D258" s="53"/>
      <c r="E258" s="163"/>
      <c r="F258" s="163"/>
    </row>
    <row r="259" spans="1:6" ht="15.75" x14ac:dyDescent="0.25">
      <c r="A259" s="69" t="s">
        <v>72</v>
      </c>
      <c r="B259" s="90" t="s">
        <v>93</v>
      </c>
      <c r="C259" s="110" t="s">
        <v>343</v>
      </c>
      <c r="D259" s="78"/>
      <c r="E259" s="78"/>
      <c r="F259" s="78"/>
    </row>
    <row r="260" spans="1:6" s="45" customFormat="1" ht="15.75" x14ac:dyDescent="0.25">
      <c r="A260" s="211" t="s">
        <v>372</v>
      </c>
      <c r="B260" s="211"/>
      <c r="C260" s="123" t="s">
        <v>344</v>
      </c>
      <c r="D260" s="78"/>
      <c r="E260" s="78"/>
      <c r="F260" s="78"/>
    </row>
    <row r="261" spans="1:6" s="52" customFormat="1" ht="11.25" x14ac:dyDescent="0.2">
      <c r="A261" s="92"/>
      <c r="B261" s="92"/>
      <c r="C261" s="158"/>
      <c r="D261" s="159"/>
      <c r="E261" s="167"/>
      <c r="F261" s="167"/>
    </row>
    <row r="262" spans="1:6" ht="14.25" x14ac:dyDescent="0.2">
      <c r="C262" s="104" t="s">
        <v>61</v>
      </c>
      <c r="D262" s="36">
        <f>SUM(D263:D264)</f>
        <v>5912765</v>
      </c>
      <c r="E262" s="36">
        <f t="shared" ref="E262:F262" si="66">SUM(E263:E264)</f>
        <v>1976776</v>
      </c>
      <c r="F262" s="36">
        <f t="shared" si="66"/>
        <v>7889541</v>
      </c>
    </row>
    <row r="263" spans="1:6" x14ac:dyDescent="0.2">
      <c r="A263" s="79"/>
      <c r="B263" s="79"/>
      <c r="C263" s="122" t="s">
        <v>363</v>
      </c>
      <c r="D263" s="44">
        <v>2541219</v>
      </c>
      <c r="E263" s="44">
        <v>183261</v>
      </c>
      <c r="F263" s="44">
        <f t="shared" ref="F263:F264" si="67">D263+E263</f>
        <v>2724480</v>
      </c>
    </row>
    <row r="264" spans="1:6" s="45" customFormat="1" x14ac:dyDescent="0.2">
      <c r="A264" s="79"/>
      <c r="B264" s="79"/>
      <c r="C264" s="115" t="s">
        <v>169</v>
      </c>
      <c r="D264" s="44">
        <v>3371546</v>
      </c>
      <c r="E264" s="44">
        <v>1793515</v>
      </c>
      <c r="F264" s="44">
        <f t="shared" si="67"/>
        <v>5165061</v>
      </c>
    </row>
    <row r="265" spans="1:6" ht="14.25" x14ac:dyDescent="0.2">
      <c r="A265" s="62"/>
      <c r="B265" s="62"/>
      <c r="C265" s="104" t="s">
        <v>3</v>
      </c>
      <c r="D265" s="36">
        <f t="shared" ref="D265:F265" si="68">D266</f>
        <v>5912765</v>
      </c>
      <c r="E265" s="36">
        <f t="shared" si="68"/>
        <v>1976776</v>
      </c>
      <c r="F265" s="36">
        <f t="shared" si="68"/>
        <v>7889541</v>
      </c>
    </row>
    <row r="266" spans="1:6" s="16" customFormat="1" ht="15" x14ac:dyDescent="0.25">
      <c r="A266" s="25"/>
      <c r="B266" s="25"/>
      <c r="C266" s="106" t="s">
        <v>2</v>
      </c>
      <c r="D266" s="12">
        <f>D267+D273</f>
        <v>5912765</v>
      </c>
      <c r="E266" s="152">
        <f t="shared" ref="E266:F266" si="69">E267+E273</f>
        <v>1976776</v>
      </c>
      <c r="F266" s="152">
        <f t="shared" si="69"/>
        <v>7889541</v>
      </c>
    </row>
    <row r="267" spans="1:6" x14ac:dyDescent="0.2">
      <c r="A267" s="79"/>
      <c r="B267" s="79"/>
      <c r="C267" s="100" t="s">
        <v>5</v>
      </c>
      <c r="D267" s="44">
        <v>5912765</v>
      </c>
      <c r="E267" s="44">
        <v>1958490</v>
      </c>
      <c r="F267" s="44">
        <f t="shared" ref="F267:F273" si="70">D267+E267</f>
        <v>7871255</v>
      </c>
    </row>
    <row r="268" spans="1:6" x14ac:dyDescent="0.2">
      <c r="A268" s="79"/>
      <c r="B268" s="79"/>
      <c r="C268" s="120" t="s">
        <v>114</v>
      </c>
      <c r="D268" s="44">
        <v>5912765</v>
      </c>
      <c r="E268" s="44">
        <v>1958490</v>
      </c>
      <c r="F268" s="44">
        <f t="shared" si="70"/>
        <v>7871255</v>
      </c>
    </row>
    <row r="269" spans="1:6" x14ac:dyDescent="0.2">
      <c r="A269" s="79"/>
      <c r="B269" s="79"/>
      <c r="C269" s="116" t="s">
        <v>168</v>
      </c>
      <c r="D269" s="47">
        <v>3371546</v>
      </c>
      <c r="E269" s="155">
        <v>1793515</v>
      </c>
      <c r="F269" s="187">
        <f t="shared" si="70"/>
        <v>5165061</v>
      </c>
    </row>
    <row r="270" spans="1:6" x14ac:dyDescent="0.2">
      <c r="A270" s="79"/>
      <c r="B270" s="79"/>
      <c r="C270" s="112" t="s">
        <v>117</v>
      </c>
      <c r="D270" s="44">
        <v>4732768</v>
      </c>
      <c r="E270" s="44">
        <v>1597814</v>
      </c>
      <c r="F270" s="44">
        <f t="shared" si="70"/>
        <v>6330582</v>
      </c>
    </row>
    <row r="271" spans="1:6" s="63" customFormat="1" ht="12" x14ac:dyDescent="0.2">
      <c r="A271" s="81"/>
      <c r="B271" s="81"/>
      <c r="C271" s="117" t="s">
        <v>237</v>
      </c>
      <c r="D271" s="47">
        <v>2717524</v>
      </c>
      <c r="E271" s="155">
        <v>1423159</v>
      </c>
      <c r="F271" s="187">
        <f t="shared" si="70"/>
        <v>4140683</v>
      </c>
    </row>
    <row r="272" spans="1:6" x14ac:dyDescent="0.2">
      <c r="A272" s="81"/>
      <c r="B272" s="81"/>
      <c r="C272" s="117" t="s">
        <v>146</v>
      </c>
      <c r="D272" s="47">
        <v>2015244</v>
      </c>
      <c r="E272" s="155">
        <v>174655</v>
      </c>
      <c r="F272" s="187">
        <f t="shared" si="70"/>
        <v>2189899</v>
      </c>
    </row>
    <row r="273" spans="1:6" s="164" customFormat="1" x14ac:dyDescent="0.2">
      <c r="A273" s="79"/>
      <c r="B273" s="79"/>
      <c r="C273" s="122" t="s">
        <v>192</v>
      </c>
      <c r="D273" s="102">
        <v>0</v>
      </c>
      <c r="E273" s="102">
        <v>18286</v>
      </c>
      <c r="F273" s="102">
        <f t="shared" si="70"/>
        <v>18286</v>
      </c>
    </row>
    <row r="274" spans="1:6" s="52" customFormat="1" ht="11.25" x14ac:dyDescent="0.2">
      <c r="A274" s="76"/>
      <c r="B274" s="76"/>
      <c r="C274" s="121"/>
      <c r="D274" s="53"/>
      <c r="E274" s="163"/>
      <c r="F274" s="163"/>
    </row>
    <row r="275" spans="1:6" s="52" customFormat="1" ht="11.25" x14ac:dyDescent="0.2">
      <c r="A275" s="76"/>
      <c r="B275" s="76"/>
      <c r="C275" s="121"/>
      <c r="D275" s="53"/>
      <c r="E275" s="163"/>
      <c r="F275" s="163"/>
    </row>
    <row r="276" spans="1:6" ht="15.75" x14ac:dyDescent="0.25">
      <c r="A276" s="69" t="s">
        <v>71</v>
      </c>
      <c r="B276" s="90" t="s">
        <v>92</v>
      </c>
      <c r="C276" s="110" t="s">
        <v>258</v>
      </c>
      <c r="D276" s="34"/>
      <c r="E276" s="34"/>
      <c r="F276" s="34"/>
    </row>
    <row r="277" spans="1:6" ht="15.75" x14ac:dyDescent="0.25">
      <c r="A277" s="211" t="s">
        <v>397</v>
      </c>
      <c r="B277" s="211"/>
      <c r="C277" s="110" t="s">
        <v>259</v>
      </c>
      <c r="D277" s="34"/>
      <c r="E277" s="34"/>
      <c r="F277" s="34"/>
    </row>
    <row r="278" spans="1:6" s="52" customFormat="1" ht="11.25" x14ac:dyDescent="0.2">
      <c r="A278" s="92"/>
      <c r="B278" s="92"/>
      <c r="C278" s="158"/>
      <c r="D278" s="53"/>
      <c r="E278" s="163"/>
      <c r="F278" s="163"/>
    </row>
    <row r="279" spans="1:6" ht="14.25" x14ac:dyDescent="0.2">
      <c r="A279" s="62"/>
      <c r="B279" s="62"/>
      <c r="C279" s="104" t="s">
        <v>61</v>
      </c>
      <c r="D279" s="36">
        <f>D280</f>
        <v>597515</v>
      </c>
      <c r="E279" s="36">
        <f t="shared" ref="E279:F279" si="71">E280</f>
        <v>0</v>
      </c>
      <c r="F279" s="36">
        <f t="shared" si="71"/>
        <v>597515</v>
      </c>
    </row>
    <row r="280" spans="1:6" x14ac:dyDescent="0.2">
      <c r="A280" s="79"/>
      <c r="B280" s="79"/>
      <c r="C280" s="100" t="s">
        <v>191</v>
      </c>
      <c r="D280" s="44">
        <v>597515</v>
      </c>
      <c r="E280" s="44">
        <v>0</v>
      </c>
      <c r="F280" s="44">
        <f t="shared" ref="F280" si="72">D280+E280</f>
        <v>597515</v>
      </c>
    </row>
    <row r="281" spans="1:6" ht="14.25" x14ac:dyDescent="0.2">
      <c r="A281" s="62"/>
      <c r="B281" s="62"/>
      <c r="C281" s="104" t="s">
        <v>3</v>
      </c>
      <c r="D281" s="36">
        <f t="shared" ref="D281:F282" si="73">D282</f>
        <v>597515</v>
      </c>
      <c r="E281" s="36">
        <f t="shared" si="73"/>
        <v>0</v>
      </c>
      <c r="F281" s="36">
        <f t="shared" si="73"/>
        <v>597515</v>
      </c>
    </row>
    <row r="282" spans="1:6" s="16" customFormat="1" ht="15" x14ac:dyDescent="0.25">
      <c r="A282" s="25"/>
      <c r="B282" s="25"/>
      <c r="C282" s="106" t="s">
        <v>2</v>
      </c>
      <c r="D282" s="12">
        <f t="shared" si="73"/>
        <v>597515</v>
      </c>
      <c r="E282" s="152">
        <f t="shared" si="73"/>
        <v>0</v>
      </c>
      <c r="F282" s="152">
        <f t="shared" si="73"/>
        <v>597515</v>
      </c>
    </row>
    <row r="283" spans="1:6" x14ac:dyDescent="0.2">
      <c r="A283" s="79"/>
      <c r="B283" s="79"/>
      <c r="C283" s="100" t="s">
        <v>5</v>
      </c>
      <c r="D283" s="44">
        <v>597515</v>
      </c>
      <c r="E283" s="44">
        <v>0</v>
      </c>
      <c r="F283" s="44">
        <f t="shared" ref="F283:F284" si="74">D283+E283</f>
        <v>597515</v>
      </c>
    </row>
    <row r="284" spans="1:6" x14ac:dyDescent="0.2">
      <c r="A284" s="79"/>
      <c r="B284" s="79"/>
      <c r="C284" s="112" t="s">
        <v>114</v>
      </c>
      <c r="D284" s="44">
        <v>140000</v>
      </c>
      <c r="E284" s="44">
        <v>250000</v>
      </c>
      <c r="F284" s="44">
        <f t="shared" si="74"/>
        <v>390000</v>
      </c>
    </row>
    <row r="285" spans="1:6" s="14" customFormat="1" ht="11.25" x14ac:dyDescent="0.2">
      <c r="A285" s="76"/>
      <c r="B285" s="76"/>
      <c r="C285" s="111"/>
      <c r="D285" s="15"/>
      <c r="E285" s="163"/>
      <c r="F285" s="163"/>
    </row>
    <row r="286" spans="1:6" s="52" customFormat="1" ht="11.25" x14ac:dyDescent="0.2">
      <c r="A286" s="76"/>
      <c r="B286" s="76"/>
      <c r="C286" s="111"/>
      <c r="D286" s="53"/>
      <c r="E286" s="163"/>
      <c r="F286" s="163"/>
    </row>
    <row r="287" spans="1:6" s="52" customFormat="1" ht="11.25" x14ac:dyDescent="0.2">
      <c r="A287" s="76"/>
      <c r="B287" s="76"/>
      <c r="C287" s="111"/>
      <c r="D287" s="53"/>
      <c r="E287" s="163"/>
      <c r="F287" s="163"/>
    </row>
    <row r="288" spans="1:6" s="45" customFormat="1" ht="15.75" x14ac:dyDescent="0.25">
      <c r="A288" s="69" t="s">
        <v>231</v>
      </c>
      <c r="B288" s="90" t="s">
        <v>88</v>
      </c>
      <c r="C288" s="110" t="s">
        <v>427</v>
      </c>
      <c r="D288" s="78"/>
      <c r="E288" s="78"/>
      <c r="F288" s="78"/>
    </row>
    <row r="289" spans="1:6" s="45" customFormat="1" ht="15.75" x14ac:dyDescent="0.25">
      <c r="A289" s="211" t="s">
        <v>411</v>
      </c>
      <c r="B289" s="211"/>
      <c r="C289" s="123" t="s">
        <v>428</v>
      </c>
      <c r="D289" s="78"/>
      <c r="E289" s="78"/>
      <c r="F289" s="78"/>
    </row>
    <row r="290" spans="1:6" s="52" customFormat="1" ht="11.25" x14ac:dyDescent="0.2">
      <c r="A290" s="92"/>
      <c r="B290" s="92"/>
      <c r="C290" s="158"/>
      <c r="D290" s="159"/>
      <c r="E290" s="167"/>
      <c r="F290" s="167"/>
    </row>
    <row r="291" spans="1:6" s="45" customFormat="1" ht="14.25" x14ac:dyDescent="0.2">
      <c r="A291" s="62"/>
      <c r="B291" s="62"/>
      <c r="C291" s="104" t="s">
        <v>61</v>
      </c>
      <c r="D291" s="36">
        <f>D292</f>
        <v>307060</v>
      </c>
      <c r="E291" s="36">
        <f t="shared" ref="E291:F291" si="75">E292</f>
        <v>90000</v>
      </c>
      <c r="F291" s="36">
        <f t="shared" si="75"/>
        <v>397060</v>
      </c>
    </row>
    <row r="292" spans="1:6" s="45" customFormat="1" x14ac:dyDescent="0.2">
      <c r="A292" s="79"/>
      <c r="B292" s="66"/>
      <c r="C292" s="122" t="s">
        <v>363</v>
      </c>
      <c r="D292" s="44">
        <v>307060</v>
      </c>
      <c r="E292" s="44">
        <v>90000</v>
      </c>
      <c r="F292" s="44">
        <f t="shared" ref="F292" si="76">D292+E292</f>
        <v>397060</v>
      </c>
    </row>
    <row r="293" spans="1:6" s="45" customFormat="1" ht="14.25" x14ac:dyDescent="0.2">
      <c r="A293" s="62"/>
      <c r="B293" s="62"/>
      <c r="C293" s="104" t="s">
        <v>3</v>
      </c>
      <c r="D293" s="36">
        <f t="shared" ref="D293:F294" si="77">D294</f>
        <v>307060</v>
      </c>
      <c r="E293" s="36">
        <f t="shared" si="77"/>
        <v>90000</v>
      </c>
      <c r="F293" s="36">
        <f t="shared" si="77"/>
        <v>397060</v>
      </c>
    </row>
    <row r="294" spans="1:6" s="45" customFormat="1" ht="15" x14ac:dyDescent="0.25">
      <c r="A294" s="25"/>
      <c r="B294" s="25"/>
      <c r="C294" s="106" t="s">
        <v>2</v>
      </c>
      <c r="D294" s="12">
        <f t="shared" si="77"/>
        <v>307060</v>
      </c>
      <c r="E294" s="152">
        <f t="shared" si="77"/>
        <v>90000</v>
      </c>
      <c r="F294" s="152">
        <f t="shared" si="77"/>
        <v>397060</v>
      </c>
    </row>
    <row r="295" spans="1:6" x14ac:dyDescent="0.2">
      <c r="A295" s="79"/>
      <c r="B295" s="66"/>
      <c r="C295" s="100" t="s">
        <v>83</v>
      </c>
      <c r="D295" s="44">
        <v>307060</v>
      </c>
      <c r="E295" s="44">
        <v>90000</v>
      </c>
      <c r="F295" s="44">
        <f t="shared" ref="F295" si="78">D295+E295</f>
        <v>397060</v>
      </c>
    </row>
    <row r="296" spans="1:6" s="14" customFormat="1" ht="11.25" x14ac:dyDescent="0.2">
      <c r="A296" s="76"/>
      <c r="B296" s="76"/>
      <c r="C296" s="111"/>
      <c r="D296" s="15"/>
      <c r="E296" s="163"/>
      <c r="F296" s="163"/>
    </row>
    <row r="297" spans="1:6" s="52" customFormat="1" ht="11.25" x14ac:dyDescent="0.2">
      <c r="A297" s="76"/>
      <c r="B297" s="76"/>
      <c r="C297" s="111"/>
      <c r="D297" s="53"/>
      <c r="E297" s="163"/>
      <c r="F297" s="163"/>
    </row>
    <row r="298" spans="1:6" s="52" customFormat="1" ht="11.25" x14ac:dyDescent="0.2">
      <c r="A298" s="76"/>
      <c r="B298" s="76"/>
      <c r="C298" s="111"/>
      <c r="D298" s="53"/>
      <c r="E298" s="163"/>
      <c r="F298" s="163"/>
    </row>
    <row r="299" spans="1:6" s="2" customFormat="1" ht="15.75" x14ac:dyDescent="0.25">
      <c r="A299" s="69" t="s">
        <v>57</v>
      </c>
      <c r="B299" s="90" t="s">
        <v>90</v>
      </c>
      <c r="C299" s="110" t="s">
        <v>8</v>
      </c>
      <c r="D299" s="78"/>
      <c r="E299" s="78"/>
      <c r="F299" s="78"/>
    </row>
    <row r="300" spans="1:6" s="165" customFormat="1" ht="15.75" x14ac:dyDescent="0.25">
      <c r="A300" s="211" t="s">
        <v>370</v>
      </c>
      <c r="B300" s="211"/>
      <c r="C300" s="158"/>
      <c r="D300" s="159"/>
      <c r="E300" s="167"/>
      <c r="F300" s="167"/>
    </row>
    <row r="301" spans="1:6" s="4" customFormat="1" ht="14.25" x14ac:dyDescent="0.2">
      <c r="C301" s="104" t="s">
        <v>61</v>
      </c>
      <c r="D301" s="36">
        <f>D302</f>
        <v>314986</v>
      </c>
      <c r="E301" s="36">
        <f t="shared" ref="E301:F301" si="79">E302</f>
        <v>127433</v>
      </c>
      <c r="F301" s="36">
        <f t="shared" si="79"/>
        <v>442419</v>
      </c>
    </row>
    <row r="302" spans="1:6" x14ac:dyDescent="0.2">
      <c r="A302" s="79"/>
      <c r="B302" s="66"/>
      <c r="C302" s="122" t="s">
        <v>363</v>
      </c>
      <c r="D302" s="44">
        <v>314986</v>
      </c>
      <c r="E302" s="44">
        <v>127433</v>
      </c>
      <c r="F302" s="44">
        <f t="shared" ref="F302" si="80">D302+E302</f>
        <v>442419</v>
      </c>
    </row>
    <row r="303" spans="1:6" s="4" customFormat="1" ht="14.25" x14ac:dyDescent="0.2">
      <c r="A303" s="62"/>
      <c r="B303" s="62"/>
      <c r="C303" s="104" t="s">
        <v>3</v>
      </c>
      <c r="D303" s="36">
        <f>D304</f>
        <v>314986</v>
      </c>
      <c r="E303" s="36">
        <f t="shared" ref="E303:F303" si="81">E304</f>
        <v>127433</v>
      </c>
      <c r="F303" s="36">
        <f t="shared" si="81"/>
        <v>442419</v>
      </c>
    </row>
    <row r="304" spans="1:6" s="16" customFormat="1" ht="15" x14ac:dyDescent="0.25">
      <c r="A304" s="25"/>
      <c r="B304" s="25"/>
      <c r="C304" s="106" t="s">
        <v>2</v>
      </c>
      <c r="D304" s="12">
        <f>D305+D308</f>
        <v>314986</v>
      </c>
      <c r="E304" s="152">
        <f t="shared" ref="E304:F304" si="82">E305+E308</f>
        <v>127433</v>
      </c>
      <c r="F304" s="152">
        <f t="shared" si="82"/>
        <v>442419</v>
      </c>
    </row>
    <row r="305" spans="1:6" x14ac:dyDescent="0.2">
      <c r="A305" s="79"/>
      <c r="B305" s="79"/>
      <c r="C305" s="100" t="s">
        <v>5</v>
      </c>
      <c r="D305" s="44">
        <v>309186</v>
      </c>
      <c r="E305" s="44">
        <v>130633</v>
      </c>
      <c r="F305" s="44">
        <f t="shared" ref="F305:F308" si="83">D305+E305</f>
        <v>439819</v>
      </c>
    </row>
    <row r="306" spans="1:6" x14ac:dyDescent="0.2">
      <c r="A306" s="79"/>
      <c r="B306" s="79"/>
      <c r="C306" s="112" t="s">
        <v>114</v>
      </c>
      <c r="D306" s="44">
        <v>4122</v>
      </c>
      <c r="E306" s="44">
        <v>-676</v>
      </c>
      <c r="F306" s="44">
        <f t="shared" si="83"/>
        <v>3446</v>
      </c>
    </row>
    <row r="307" spans="1:6" x14ac:dyDescent="0.2">
      <c r="A307" s="79"/>
      <c r="B307" s="79"/>
      <c r="C307" s="113" t="s">
        <v>117</v>
      </c>
      <c r="D307" s="44">
        <v>3298</v>
      </c>
      <c r="E307" s="44">
        <v>-576</v>
      </c>
      <c r="F307" s="44">
        <f t="shared" si="83"/>
        <v>2722</v>
      </c>
    </row>
    <row r="308" spans="1:6" x14ac:dyDescent="0.2">
      <c r="A308" s="79"/>
      <c r="B308" s="66"/>
      <c r="C308" s="119" t="s">
        <v>86</v>
      </c>
      <c r="D308" s="44">
        <v>5800</v>
      </c>
      <c r="E308" s="44">
        <v>-3200</v>
      </c>
      <c r="F308" s="44">
        <f t="shared" si="83"/>
        <v>2600</v>
      </c>
    </row>
    <row r="309" spans="1:6" s="14" customFormat="1" ht="11.25" x14ac:dyDescent="0.2">
      <c r="A309" s="76"/>
      <c r="B309" s="91"/>
      <c r="C309" s="111"/>
      <c r="D309" s="15"/>
      <c r="E309" s="163"/>
      <c r="F309" s="163"/>
    </row>
    <row r="310" spans="1:6" s="52" customFormat="1" ht="11.25" x14ac:dyDescent="0.2">
      <c r="A310" s="76"/>
      <c r="B310" s="91"/>
      <c r="C310" s="111"/>
      <c r="D310" s="53"/>
      <c r="E310" s="163"/>
      <c r="F310" s="163"/>
    </row>
    <row r="311" spans="1:6" s="52" customFormat="1" ht="11.25" x14ac:dyDescent="0.2">
      <c r="A311" s="76"/>
      <c r="B311" s="91"/>
      <c r="C311" s="111"/>
      <c r="D311" s="53"/>
      <c r="E311" s="163"/>
      <c r="F311" s="163"/>
    </row>
    <row r="312" spans="1:6" s="164" customFormat="1" ht="11.25" x14ac:dyDescent="0.2">
      <c r="A312" s="160"/>
      <c r="B312" s="169"/>
      <c r="C312" s="162"/>
      <c r="D312" s="163"/>
      <c r="E312" s="163"/>
      <c r="F312" s="163"/>
    </row>
    <row r="313" spans="1:6" s="164" customFormat="1" ht="11.25" x14ac:dyDescent="0.2">
      <c r="A313" s="160"/>
      <c r="B313" s="169"/>
      <c r="C313" s="162"/>
      <c r="D313" s="163"/>
      <c r="E313" s="163"/>
      <c r="F313" s="163"/>
    </row>
    <row r="314" spans="1:6" s="164" customFormat="1" ht="11.25" x14ac:dyDescent="0.2">
      <c r="A314" s="160"/>
      <c r="B314" s="169"/>
      <c r="C314" s="162"/>
      <c r="D314" s="163"/>
      <c r="E314" s="163"/>
      <c r="F314" s="163"/>
    </row>
    <row r="315" spans="1:6" s="164" customFormat="1" ht="11.25" x14ac:dyDescent="0.2">
      <c r="A315" s="160"/>
      <c r="B315" s="169"/>
      <c r="C315" s="162"/>
      <c r="D315" s="163"/>
      <c r="E315" s="163"/>
      <c r="F315" s="163"/>
    </row>
    <row r="316" spans="1:6" s="52" customFormat="1" ht="11.25" x14ac:dyDescent="0.2">
      <c r="A316" s="76"/>
      <c r="B316" s="91"/>
      <c r="C316" s="111"/>
      <c r="D316" s="53"/>
      <c r="E316" s="163"/>
      <c r="F316" s="163"/>
    </row>
    <row r="317" spans="1:6" s="52" customFormat="1" ht="11.25" x14ac:dyDescent="0.2">
      <c r="A317" s="76"/>
      <c r="B317" s="91"/>
      <c r="C317" s="111"/>
      <c r="D317" s="53"/>
      <c r="E317" s="163"/>
      <c r="F317" s="163"/>
    </row>
    <row r="318" spans="1:6" s="45" customFormat="1" ht="15.75" x14ac:dyDescent="0.25">
      <c r="A318" s="69" t="s">
        <v>138</v>
      </c>
      <c r="B318" s="90" t="s">
        <v>45</v>
      </c>
      <c r="C318" s="110" t="s">
        <v>10</v>
      </c>
      <c r="D318" s="78"/>
      <c r="E318" s="78"/>
      <c r="F318" s="78"/>
    </row>
    <row r="319" spans="1:6" s="52" customFormat="1" ht="15.75" x14ac:dyDescent="0.25">
      <c r="A319" s="211" t="s">
        <v>377</v>
      </c>
      <c r="B319" s="211"/>
      <c r="C319" s="158"/>
      <c r="D319" s="159"/>
      <c r="E319" s="167"/>
      <c r="F319" s="167"/>
    </row>
    <row r="320" spans="1:6" s="45" customFormat="1" ht="14.25" x14ac:dyDescent="0.2">
      <c r="C320" s="104" t="s">
        <v>61</v>
      </c>
      <c r="D320" s="36">
        <f>D321+D322</f>
        <v>4474286</v>
      </c>
      <c r="E320" s="36">
        <f t="shared" ref="E320:F320" si="84">E321+E322</f>
        <v>41000</v>
      </c>
      <c r="F320" s="36">
        <f t="shared" si="84"/>
        <v>4515286</v>
      </c>
    </row>
    <row r="321" spans="1:6" s="45" customFormat="1" x14ac:dyDescent="0.2">
      <c r="A321" s="79"/>
      <c r="B321" s="79"/>
      <c r="C321" s="122" t="s">
        <v>363</v>
      </c>
      <c r="D321" s="44">
        <v>4444619</v>
      </c>
      <c r="E321" s="44">
        <v>35000</v>
      </c>
      <c r="F321" s="44">
        <f t="shared" ref="F321:F322" si="85">D321+E321</f>
        <v>4479619</v>
      </c>
    </row>
    <row r="322" spans="1:6" s="45" customFormat="1" x14ac:dyDescent="0.2">
      <c r="A322" s="79"/>
      <c r="B322" s="79"/>
      <c r="C322" s="100" t="s">
        <v>115</v>
      </c>
      <c r="D322" s="44">
        <v>29667</v>
      </c>
      <c r="E322" s="44">
        <v>6000</v>
      </c>
      <c r="F322" s="44">
        <f t="shared" si="85"/>
        <v>35667</v>
      </c>
    </row>
    <row r="323" spans="1:6" s="45" customFormat="1" ht="14.25" x14ac:dyDescent="0.2">
      <c r="A323" s="62"/>
      <c r="B323" s="62"/>
      <c r="C323" s="104" t="s">
        <v>3</v>
      </c>
      <c r="D323" s="36">
        <f>D324+D328</f>
        <v>4474286</v>
      </c>
      <c r="E323" s="36">
        <f t="shared" ref="E323:F323" si="86">E324+E328</f>
        <v>41000</v>
      </c>
      <c r="F323" s="36">
        <f t="shared" si="86"/>
        <v>4515286</v>
      </c>
    </row>
    <row r="324" spans="1:6" s="45" customFormat="1" ht="15" x14ac:dyDescent="0.25">
      <c r="A324" s="25"/>
      <c r="B324" s="25"/>
      <c r="C324" s="106" t="s">
        <v>2</v>
      </c>
      <c r="D324" s="12">
        <f>D325</f>
        <v>4289597</v>
      </c>
      <c r="E324" s="152">
        <f t="shared" ref="E324:F324" si="87">E325</f>
        <v>22151</v>
      </c>
      <c r="F324" s="152">
        <f t="shared" si="87"/>
        <v>4311748</v>
      </c>
    </row>
    <row r="325" spans="1:6" s="45" customFormat="1" x14ac:dyDescent="0.2">
      <c r="A325" s="79"/>
      <c r="B325" s="79"/>
      <c r="C325" s="100" t="s">
        <v>5</v>
      </c>
      <c r="D325" s="44">
        <v>4289597</v>
      </c>
      <c r="E325" s="44">
        <v>22151</v>
      </c>
      <c r="F325" s="44">
        <f t="shared" ref="F325:F328" si="88">D325+E325</f>
        <v>4311748</v>
      </c>
    </row>
    <row r="326" spans="1:6" s="45" customFormat="1" x14ac:dyDescent="0.2">
      <c r="A326" s="79"/>
      <c r="B326" s="79"/>
      <c r="C326" s="112" t="s">
        <v>114</v>
      </c>
      <c r="D326" s="44">
        <v>3720443</v>
      </c>
      <c r="E326" s="44">
        <v>-20437</v>
      </c>
      <c r="F326" s="44">
        <f t="shared" si="88"/>
        <v>3700006</v>
      </c>
    </row>
    <row r="327" spans="1:6" s="45" customFormat="1" x14ac:dyDescent="0.2">
      <c r="A327" s="79"/>
      <c r="B327" s="79"/>
      <c r="C327" s="113" t="s">
        <v>117</v>
      </c>
      <c r="D327" s="44">
        <v>2997350</v>
      </c>
      <c r="E327" s="44">
        <v>-20437</v>
      </c>
      <c r="F327" s="44">
        <f t="shared" si="88"/>
        <v>2976913</v>
      </c>
    </row>
    <row r="328" spans="1:6" s="45" customFormat="1" ht="15" x14ac:dyDescent="0.25">
      <c r="A328" s="25"/>
      <c r="B328" s="25"/>
      <c r="C328" s="106" t="s">
        <v>82</v>
      </c>
      <c r="D328" s="12">
        <v>184689</v>
      </c>
      <c r="E328" s="152">
        <v>18849</v>
      </c>
      <c r="F328" s="152">
        <f t="shared" si="88"/>
        <v>203538</v>
      </c>
    </row>
    <row r="329" spans="1:6" s="14" customFormat="1" ht="11.25" x14ac:dyDescent="0.2">
      <c r="A329" s="76"/>
      <c r="B329" s="76"/>
      <c r="C329" s="111"/>
      <c r="D329" s="15"/>
      <c r="E329" s="163"/>
      <c r="F329" s="163"/>
    </row>
    <row r="330" spans="1:6" s="52" customFormat="1" ht="11.25" x14ac:dyDescent="0.2">
      <c r="A330" s="76"/>
      <c r="B330" s="76"/>
      <c r="C330" s="111"/>
      <c r="D330" s="53"/>
      <c r="E330" s="163"/>
      <c r="F330" s="163"/>
    </row>
    <row r="331" spans="1:6" s="52" customFormat="1" ht="11.25" x14ac:dyDescent="0.2">
      <c r="A331" s="76"/>
      <c r="B331" s="76"/>
      <c r="C331" s="111"/>
      <c r="D331" s="53"/>
      <c r="E331" s="163"/>
      <c r="F331" s="163"/>
    </row>
    <row r="332" spans="1:6" s="45" customFormat="1" ht="15.75" x14ac:dyDescent="0.25">
      <c r="A332" s="69" t="s">
        <v>113</v>
      </c>
      <c r="B332" s="90" t="s">
        <v>205</v>
      </c>
      <c r="C332" s="110" t="s">
        <v>167</v>
      </c>
      <c r="D332" s="78"/>
      <c r="E332" s="78"/>
      <c r="F332" s="78"/>
    </row>
    <row r="333" spans="1:6" s="52" customFormat="1" ht="15.75" x14ac:dyDescent="0.25">
      <c r="A333" s="211" t="s">
        <v>374</v>
      </c>
      <c r="B333" s="211"/>
      <c r="C333" s="158"/>
      <c r="D333" s="159"/>
      <c r="E333" s="167"/>
      <c r="F333" s="167"/>
    </row>
    <row r="334" spans="1:6" s="45" customFormat="1" ht="14.25" x14ac:dyDescent="0.2">
      <c r="B334" s="83" t="s">
        <v>206</v>
      </c>
      <c r="C334" s="104" t="s">
        <v>61</v>
      </c>
      <c r="D334" s="36">
        <f>SUM(D335:D336)</f>
        <v>3205717</v>
      </c>
      <c r="E334" s="36">
        <f t="shared" ref="E334:F334" si="89">SUM(E335:E336)</f>
        <v>311851</v>
      </c>
      <c r="F334" s="36">
        <f t="shared" si="89"/>
        <v>3517568</v>
      </c>
    </row>
    <row r="335" spans="1:6" x14ac:dyDescent="0.2">
      <c r="A335" s="79"/>
      <c r="C335" s="122" t="s">
        <v>363</v>
      </c>
      <c r="D335" s="44">
        <v>654717</v>
      </c>
      <c r="E335" s="44">
        <v>0</v>
      </c>
      <c r="F335" s="44">
        <f t="shared" ref="F335:F336" si="90">D335+E335</f>
        <v>654717</v>
      </c>
    </row>
    <row r="336" spans="1:6" s="45" customFormat="1" x14ac:dyDescent="0.2">
      <c r="A336" s="79"/>
      <c r="B336" s="79"/>
      <c r="C336" s="115" t="s">
        <v>169</v>
      </c>
      <c r="D336" s="44">
        <v>2551000</v>
      </c>
      <c r="E336" s="44">
        <v>311851</v>
      </c>
      <c r="F336" s="44">
        <f t="shared" si="90"/>
        <v>2862851</v>
      </c>
    </row>
    <row r="337" spans="1:6" s="45" customFormat="1" ht="14.25" x14ac:dyDescent="0.2">
      <c r="A337" s="62"/>
      <c r="B337" s="62"/>
      <c r="C337" s="104" t="s">
        <v>3</v>
      </c>
      <c r="D337" s="36">
        <f>D340+D338</f>
        <v>3205717</v>
      </c>
      <c r="E337" s="36">
        <f t="shared" ref="E337:F337" si="91">E340+E338</f>
        <v>311851</v>
      </c>
      <c r="F337" s="36">
        <f t="shared" si="91"/>
        <v>3517568</v>
      </c>
    </row>
    <row r="338" spans="1:6" s="45" customFormat="1" ht="15" x14ac:dyDescent="0.25">
      <c r="A338" s="25"/>
      <c r="B338" s="25"/>
      <c r="C338" s="106" t="s">
        <v>2</v>
      </c>
      <c r="D338" s="12">
        <f>D339</f>
        <v>2299571</v>
      </c>
      <c r="E338" s="152">
        <f t="shared" ref="E338:F338" si="92">E339</f>
        <v>-400893</v>
      </c>
      <c r="F338" s="152">
        <f t="shared" si="92"/>
        <v>1898678</v>
      </c>
    </row>
    <row r="339" spans="1:6" s="45" customFormat="1" x14ac:dyDescent="0.2">
      <c r="A339" s="79"/>
      <c r="B339" s="79"/>
      <c r="C339" s="100" t="s">
        <v>1</v>
      </c>
      <c r="D339" s="44">
        <v>2299571</v>
      </c>
      <c r="E339" s="44">
        <v>-400893</v>
      </c>
      <c r="F339" s="44">
        <f t="shared" ref="F339:F340" si="93">D339+E339</f>
        <v>1898678</v>
      </c>
    </row>
    <row r="340" spans="1:6" s="52" customFormat="1" ht="15" x14ac:dyDescent="0.25">
      <c r="A340" s="25"/>
      <c r="B340" s="25"/>
      <c r="C340" s="106" t="s">
        <v>82</v>
      </c>
      <c r="D340" s="12">
        <v>906146</v>
      </c>
      <c r="E340" s="152">
        <v>712744</v>
      </c>
      <c r="F340" s="152">
        <f t="shared" si="93"/>
        <v>1618890</v>
      </c>
    </row>
    <row r="341" spans="1:6" s="14" customFormat="1" ht="11.25" x14ac:dyDescent="0.2">
      <c r="A341" s="76"/>
      <c r="B341" s="76"/>
      <c r="C341" s="111"/>
      <c r="D341" s="15"/>
      <c r="E341" s="163"/>
      <c r="F341" s="163"/>
    </row>
    <row r="342" spans="1:6" s="52" customFormat="1" ht="11.25" x14ac:dyDescent="0.2">
      <c r="A342" s="76"/>
      <c r="B342" s="76"/>
      <c r="C342" s="111"/>
      <c r="D342" s="53"/>
      <c r="E342" s="163"/>
      <c r="F342" s="163"/>
    </row>
    <row r="343" spans="1:6" s="52" customFormat="1" ht="11.25" x14ac:dyDescent="0.2">
      <c r="A343" s="76"/>
      <c r="B343" s="76"/>
      <c r="C343" s="111"/>
      <c r="D343" s="53"/>
      <c r="E343" s="163"/>
      <c r="F343" s="163"/>
    </row>
    <row r="344" spans="1:6" ht="15.75" x14ac:dyDescent="0.25">
      <c r="A344" s="69" t="s">
        <v>434</v>
      </c>
      <c r="B344" s="90" t="s">
        <v>46</v>
      </c>
      <c r="C344" s="110" t="s">
        <v>11</v>
      </c>
      <c r="D344" s="78"/>
      <c r="E344" s="78"/>
      <c r="F344" s="78"/>
    </row>
    <row r="345" spans="1:6" s="52" customFormat="1" ht="15.75" x14ac:dyDescent="0.25">
      <c r="A345" s="211" t="s">
        <v>376</v>
      </c>
      <c r="B345" s="211"/>
      <c r="C345" s="158"/>
      <c r="D345" s="159"/>
      <c r="E345" s="167"/>
      <c r="F345" s="167"/>
    </row>
    <row r="346" spans="1:6" ht="14.25" x14ac:dyDescent="0.2">
      <c r="C346" s="104" t="s">
        <v>61</v>
      </c>
      <c r="D346" s="36">
        <f>SUM(D347:D349)</f>
        <v>11955204</v>
      </c>
      <c r="E346" s="36">
        <f t="shared" ref="E346:F346" si="94">SUM(E347:E349)</f>
        <v>617577</v>
      </c>
      <c r="F346" s="36">
        <f t="shared" si="94"/>
        <v>12572781</v>
      </c>
    </row>
    <row r="347" spans="1:6" x14ac:dyDescent="0.2">
      <c r="A347" s="79"/>
      <c r="B347" s="79"/>
      <c r="C347" s="122" t="s">
        <v>363</v>
      </c>
      <c r="D347" s="44">
        <v>10155361</v>
      </c>
      <c r="E347" s="44">
        <v>206312</v>
      </c>
      <c r="F347" s="44">
        <f t="shared" ref="F347:F349" si="95">D347+E347</f>
        <v>10361673</v>
      </c>
    </row>
    <row r="348" spans="1:6" s="45" customFormat="1" x14ac:dyDescent="0.2">
      <c r="A348" s="79"/>
      <c r="B348" s="79"/>
      <c r="C348" s="115" t="s">
        <v>169</v>
      </c>
      <c r="D348" s="44">
        <v>30000</v>
      </c>
      <c r="E348" s="44">
        <v>36250</v>
      </c>
      <c r="F348" s="44">
        <f t="shared" si="95"/>
        <v>66250</v>
      </c>
    </row>
    <row r="349" spans="1:6" x14ac:dyDescent="0.2">
      <c r="A349" s="79"/>
      <c r="B349" s="79"/>
      <c r="C349" s="100" t="s">
        <v>115</v>
      </c>
      <c r="D349" s="44">
        <v>1769843</v>
      </c>
      <c r="E349" s="44">
        <v>375015</v>
      </c>
      <c r="F349" s="44">
        <f t="shared" si="95"/>
        <v>2144858</v>
      </c>
    </row>
    <row r="350" spans="1:6" ht="14.25" x14ac:dyDescent="0.2">
      <c r="A350" s="62"/>
      <c r="B350" s="62"/>
      <c r="C350" s="104" t="s">
        <v>3</v>
      </c>
      <c r="D350" s="36">
        <f>D351+D358</f>
        <v>11955204</v>
      </c>
      <c r="E350" s="36">
        <f t="shared" ref="E350:F350" si="96">E351+E358</f>
        <v>617577</v>
      </c>
      <c r="F350" s="36">
        <f t="shared" si="96"/>
        <v>12572781</v>
      </c>
    </row>
    <row r="351" spans="1:6" ht="15" x14ac:dyDescent="0.25">
      <c r="A351" s="25"/>
      <c r="B351" s="25"/>
      <c r="C351" s="106" t="s">
        <v>2</v>
      </c>
      <c r="D351" s="12">
        <f>D352+D356+D357</f>
        <v>11724773</v>
      </c>
      <c r="E351" s="152">
        <f t="shared" ref="E351:F351" si="97">E352+E356+E357</f>
        <v>483747</v>
      </c>
      <c r="F351" s="152">
        <f t="shared" si="97"/>
        <v>12208520</v>
      </c>
    </row>
    <row r="352" spans="1:6" x14ac:dyDescent="0.2">
      <c r="A352" s="79"/>
      <c r="B352" s="79"/>
      <c r="C352" s="100" t="s">
        <v>5</v>
      </c>
      <c r="D352" s="44">
        <v>11470273</v>
      </c>
      <c r="E352" s="44">
        <v>475683</v>
      </c>
      <c r="F352" s="44">
        <f t="shared" ref="F352:F358" si="98">D352+E352</f>
        <v>11945956</v>
      </c>
    </row>
    <row r="353" spans="1:6" x14ac:dyDescent="0.2">
      <c r="A353" s="79"/>
      <c r="B353" s="79"/>
      <c r="C353" s="112" t="s">
        <v>114</v>
      </c>
      <c r="D353" s="44">
        <v>6460071</v>
      </c>
      <c r="E353" s="44">
        <v>-6486</v>
      </c>
      <c r="F353" s="44">
        <f t="shared" si="98"/>
        <v>6453585</v>
      </c>
    </row>
    <row r="354" spans="1:6" s="48" customFormat="1" ht="12" x14ac:dyDescent="0.2">
      <c r="A354" s="81"/>
      <c r="B354" s="81"/>
      <c r="C354" s="116" t="s">
        <v>168</v>
      </c>
      <c r="D354" s="47">
        <v>14700</v>
      </c>
      <c r="E354" s="155">
        <v>0</v>
      </c>
      <c r="F354" s="187">
        <f t="shared" si="98"/>
        <v>14700</v>
      </c>
    </row>
    <row r="355" spans="1:6" x14ac:dyDescent="0.2">
      <c r="A355" s="79"/>
      <c r="B355" s="79"/>
      <c r="C355" s="113" t="s">
        <v>117</v>
      </c>
      <c r="D355" s="44">
        <v>5290500</v>
      </c>
      <c r="E355" s="44">
        <v>22864</v>
      </c>
      <c r="F355" s="44">
        <f t="shared" si="98"/>
        <v>5313364</v>
      </c>
    </row>
    <row r="356" spans="1:6" x14ac:dyDescent="0.2">
      <c r="A356" s="79"/>
      <c r="B356" s="79"/>
      <c r="C356" s="119" t="s">
        <v>83</v>
      </c>
      <c r="D356" s="44">
        <v>250000</v>
      </c>
      <c r="E356" s="44">
        <v>9828</v>
      </c>
      <c r="F356" s="44">
        <f t="shared" si="98"/>
        <v>259828</v>
      </c>
    </row>
    <row r="357" spans="1:6" s="45" customFormat="1" x14ac:dyDescent="0.2">
      <c r="A357" s="79"/>
      <c r="B357" s="79"/>
      <c r="C357" s="122" t="s">
        <v>86</v>
      </c>
      <c r="D357" s="9">
        <v>4500</v>
      </c>
      <c r="E357" s="44">
        <v>-1764</v>
      </c>
      <c r="F357" s="44">
        <f t="shared" si="98"/>
        <v>2736</v>
      </c>
    </row>
    <row r="358" spans="1:6" s="16" customFormat="1" ht="15" x14ac:dyDescent="0.25">
      <c r="A358" s="25"/>
      <c r="B358" s="25"/>
      <c r="C358" s="106" t="s">
        <v>82</v>
      </c>
      <c r="D358" s="12">
        <v>230431</v>
      </c>
      <c r="E358" s="152">
        <v>133830</v>
      </c>
      <c r="F358" s="152">
        <f t="shared" si="98"/>
        <v>364261</v>
      </c>
    </row>
    <row r="359" spans="1:6" s="14" customFormat="1" ht="11.25" x14ac:dyDescent="0.2">
      <c r="A359" s="76"/>
      <c r="B359" s="76"/>
      <c r="C359" s="111"/>
      <c r="D359" s="15"/>
      <c r="E359" s="163"/>
      <c r="F359" s="163"/>
    </row>
    <row r="360" spans="1:6" s="52" customFormat="1" ht="11.25" x14ac:dyDescent="0.2">
      <c r="A360" s="76"/>
      <c r="B360" s="76"/>
      <c r="C360" s="111"/>
      <c r="D360" s="53"/>
      <c r="E360" s="163"/>
      <c r="F360" s="163"/>
    </row>
    <row r="361" spans="1:6" s="52" customFormat="1" ht="11.25" x14ac:dyDescent="0.2">
      <c r="A361" s="76"/>
      <c r="B361" s="76"/>
      <c r="C361" s="111"/>
      <c r="D361" s="53"/>
      <c r="E361" s="163"/>
      <c r="F361" s="163"/>
    </row>
    <row r="362" spans="1:6" ht="15.75" x14ac:dyDescent="0.25">
      <c r="A362" s="69" t="s">
        <v>118</v>
      </c>
      <c r="B362" s="90" t="s">
        <v>90</v>
      </c>
      <c r="C362" s="110" t="s">
        <v>323</v>
      </c>
      <c r="D362" s="78"/>
      <c r="E362" s="78"/>
      <c r="F362" s="78"/>
    </row>
    <row r="363" spans="1:6" ht="15.75" x14ac:dyDescent="0.25">
      <c r="A363" s="211" t="s">
        <v>370</v>
      </c>
      <c r="B363" s="211"/>
      <c r="C363" s="110" t="s">
        <v>322</v>
      </c>
      <c r="D363" s="78"/>
      <c r="E363" s="78"/>
      <c r="F363" s="78"/>
    </row>
    <row r="364" spans="1:6" s="52" customFormat="1" ht="11.25" x14ac:dyDescent="0.2">
      <c r="A364" s="92"/>
      <c r="B364" s="92"/>
      <c r="C364" s="158"/>
      <c r="D364" s="159"/>
      <c r="E364" s="167"/>
      <c r="F364" s="167"/>
    </row>
    <row r="365" spans="1:6" ht="14.25" x14ac:dyDescent="0.2">
      <c r="A365" s="62"/>
      <c r="B365" s="62"/>
      <c r="C365" s="104" t="s">
        <v>61</v>
      </c>
      <c r="D365" s="36">
        <f>D366+D367</f>
        <v>1593677</v>
      </c>
      <c r="E365" s="36">
        <f t="shared" ref="E365:F365" si="99">E366+E367</f>
        <v>0</v>
      </c>
      <c r="F365" s="36">
        <f t="shared" si="99"/>
        <v>1593677</v>
      </c>
    </row>
    <row r="366" spans="1:6" s="16" customFormat="1" ht="15" x14ac:dyDescent="0.25">
      <c r="A366" s="79"/>
      <c r="B366" s="66"/>
      <c r="C366" s="122" t="s">
        <v>363</v>
      </c>
      <c r="D366" s="44">
        <v>1591457</v>
      </c>
      <c r="E366" s="44"/>
      <c r="F366" s="44">
        <f t="shared" ref="F366:F367" si="100">D366+E366</f>
        <v>1591457</v>
      </c>
    </row>
    <row r="367" spans="1:6" x14ac:dyDescent="0.2">
      <c r="A367" s="79"/>
      <c r="B367" s="79"/>
      <c r="C367" s="100" t="s">
        <v>115</v>
      </c>
      <c r="D367" s="44">
        <v>2220</v>
      </c>
      <c r="F367" s="44">
        <f t="shared" si="100"/>
        <v>2220</v>
      </c>
    </row>
    <row r="368" spans="1:6" ht="14.25" x14ac:dyDescent="0.2">
      <c r="A368" s="62"/>
      <c r="B368" s="62"/>
      <c r="C368" s="104" t="s">
        <v>3</v>
      </c>
      <c r="D368" s="36">
        <f>D369</f>
        <v>1593677</v>
      </c>
      <c r="E368" s="36">
        <f t="shared" ref="E368:F369" si="101">E369</f>
        <v>0</v>
      </c>
      <c r="F368" s="36">
        <f t="shared" si="101"/>
        <v>1593677</v>
      </c>
    </row>
    <row r="369" spans="1:6" ht="15" x14ac:dyDescent="0.25">
      <c r="A369" s="25"/>
      <c r="B369" s="62"/>
      <c r="C369" s="106" t="s">
        <v>2</v>
      </c>
      <c r="D369" s="12">
        <f>D370</f>
        <v>1593677</v>
      </c>
      <c r="E369" s="152">
        <f t="shared" si="101"/>
        <v>0</v>
      </c>
      <c r="F369" s="152">
        <f t="shared" si="101"/>
        <v>1593677</v>
      </c>
    </row>
    <row r="370" spans="1:6" s="16" customFormat="1" ht="15" x14ac:dyDescent="0.25">
      <c r="A370" s="79"/>
      <c r="B370" s="66"/>
      <c r="C370" s="100" t="s">
        <v>83</v>
      </c>
      <c r="D370" s="44">
        <v>1593677</v>
      </c>
      <c r="E370" s="44"/>
      <c r="F370" s="44">
        <f t="shared" ref="F370" si="102">D370+E370</f>
        <v>1593677</v>
      </c>
    </row>
    <row r="371" spans="1:6" s="14" customFormat="1" ht="11.25" x14ac:dyDescent="0.2">
      <c r="A371" s="76"/>
      <c r="B371" s="76"/>
      <c r="C371" s="111"/>
      <c r="D371" s="15"/>
      <c r="E371" s="163"/>
      <c r="F371" s="163"/>
    </row>
    <row r="372" spans="1:6" s="52" customFormat="1" ht="11.25" x14ac:dyDescent="0.2">
      <c r="A372" s="76"/>
      <c r="B372" s="76"/>
      <c r="C372" s="111"/>
      <c r="D372" s="53"/>
      <c r="E372" s="163"/>
      <c r="F372" s="163"/>
    </row>
    <row r="373" spans="1:6" s="52" customFormat="1" ht="11.25" x14ac:dyDescent="0.2">
      <c r="A373" s="76"/>
      <c r="B373" s="76"/>
      <c r="C373" s="111"/>
      <c r="D373" s="53"/>
      <c r="E373" s="163"/>
      <c r="F373" s="163"/>
    </row>
    <row r="374" spans="1:6" ht="15.75" x14ac:dyDescent="0.25">
      <c r="A374" s="69" t="s">
        <v>139</v>
      </c>
      <c r="B374" s="90" t="s">
        <v>88</v>
      </c>
      <c r="C374" s="123" t="s">
        <v>12</v>
      </c>
      <c r="D374" s="78"/>
      <c r="E374" s="78"/>
      <c r="F374" s="78"/>
    </row>
    <row r="375" spans="1:6" s="52" customFormat="1" ht="15.75" x14ac:dyDescent="0.25">
      <c r="A375" s="211" t="s">
        <v>373</v>
      </c>
      <c r="B375" s="211"/>
      <c r="C375" s="158"/>
      <c r="D375" s="159"/>
      <c r="E375" s="167"/>
      <c r="F375" s="167"/>
    </row>
    <row r="376" spans="1:6" ht="14.25" x14ac:dyDescent="0.2">
      <c r="C376" s="104" t="s">
        <v>61</v>
      </c>
      <c r="D376" s="36">
        <f>D377</f>
        <v>1991289</v>
      </c>
      <c r="E376" s="36">
        <f t="shared" ref="E376:F376" si="103">E377</f>
        <v>142</v>
      </c>
      <c r="F376" s="36">
        <f t="shared" si="103"/>
        <v>1991431</v>
      </c>
    </row>
    <row r="377" spans="1:6" x14ac:dyDescent="0.2">
      <c r="A377" s="79"/>
      <c r="B377" s="79"/>
      <c r="C377" s="122" t="s">
        <v>363</v>
      </c>
      <c r="D377" s="44">
        <v>1991289</v>
      </c>
      <c r="E377" s="44">
        <v>142</v>
      </c>
      <c r="F377" s="44">
        <f t="shared" ref="F377" si="104">D377+E377</f>
        <v>1991431</v>
      </c>
    </row>
    <row r="378" spans="1:6" ht="14.25" x14ac:dyDescent="0.2">
      <c r="A378" s="62"/>
      <c r="B378" s="62"/>
      <c r="C378" s="104" t="s">
        <v>3</v>
      </c>
      <c r="D378" s="36">
        <f>D379</f>
        <v>1991289</v>
      </c>
      <c r="E378" s="36">
        <f t="shared" ref="E378:F378" si="105">E379</f>
        <v>142</v>
      </c>
      <c r="F378" s="36">
        <f t="shared" si="105"/>
        <v>1991431</v>
      </c>
    </row>
    <row r="379" spans="1:6" ht="15" x14ac:dyDescent="0.25">
      <c r="A379" s="25"/>
      <c r="B379" s="25"/>
      <c r="C379" s="106" t="s">
        <v>2</v>
      </c>
      <c r="D379" s="12">
        <f>D380+D383+D384</f>
        <v>1991289</v>
      </c>
      <c r="E379" s="152">
        <f t="shared" ref="E379:F379" si="106">E380+E383+E384</f>
        <v>142</v>
      </c>
      <c r="F379" s="152">
        <f t="shared" si="106"/>
        <v>1991431</v>
      </c>
    </row>
    <row r="380" spans="1:6" x14ac:dyDescent="0.2">
      <c r="A380" s="79"/>
      <c r="B380" s="79"/>
      <c r="C380" s="100" t="s">
        <v>5</v>
      </c>
      <c r="D380" s="44">
        <v>1516289</v>
      </c>
      <c r="E380" s="44">
        <v>222288</v>
      </c>
      <c r="F380" s="44">
        <f t="shared" ref="F380:F384" si="107">D380+E380</f>
        <v>1738577</v>
      </c>
    </row>
    <row r="381" spans="1:6" x14ac:dyDescent="0.2">
      <c r="A381" s="79"/>
      <c r="B381" s="79"/>
      <c r="C381" s="112" t="s">
        <v>114</v>
      </c>
      <c r="D381" s="44">
        <v>75983</v>
      </c>
      <c r="E381" s="44">
        <v>-29128</v>
      </c>
      <c r="F381" s="44">
        <f t="shared" si="107"/>
        <v>46855</v>
      </c>
    </row>
    <row r="382" spans="1:6" x14ac:dyDescent="0.2">
      <c r="A382" s="79"/>
      <c r="B382" s="79"/>
      <c r="C382" s="113" t="s">
        <v>117</v>
      </c>
      <c r="D382" s="44">
        <v>70900</v>
      </c>
      <c r="E382" s="44">
        <v>-26184</v>
      </c>
      <c r="F382" s="44">
        <f t="shared" si="107"/>
        <v>44716</v>
      </c>
    </row>
    <row r="383" spans="1:6" x14ac:dyDescent="0.2">
      <c r="A383" s="79"/>
      <c r="B383" s="79"/>
      <c r="C383" s="119" t="s">
        <v>83</v>
      </c>
      <c r="D383" s="44">
        <v>470000</v>
      </c>
      <c r="E383" s="44">
        <v>-222146</v>
      </c>
      <c r="F383" s="44">
        <f t="shared" si="107"/>
        <v>247854</v>
      </c>
    </row>
    <row r="384" spans="1:6" x14ac:dyDescent="0.2">
      <c r="A384" s="79"/>
      <c r="B384" s="79"/>
      <c r="C384" s="100" t="s">
        <v>86</v>
      </c>
      <c r="D384" s="44">
        <v>5000</v>
      </c>
      <c r="E384" s="44">
        <v>0</v>
      </c>
      <c r="F384" s="44">
        <f t="shared" si="107"/>
        <v>5000</v>
      </c>
    </row>
    <row r="385" spans="1:6" s="14" customFormat="1" ht="11.25" x14ac:dyDescent="0.2">
      <c r="A385" s="76"/>
      <c r="B385" s="76"/>
      <c r="C385" s="111"/>
      <c r="D385" s="15"/>
      <c r="E385" s="163"/>
      <c r="F385" s="163"/>
    </row>
    <row r="386" spans="1:6" s="52" customFormat="1" ht="11.25" x14ac:dyDescent="0.2">
      <c r="A386" s="76"/>
      <c r="B386" s="76"/>
      <c r="C386" s="111"/>
      <c r="D386" s="53"/>
      <c r="E386" s="163"/>
      <c r="F386" s="163"/>
    </row>
    <row r="387" spans="1:6" s="52" customFormat="1" ht="11.25" x14ac:dyDescent="0.2">
      <c r="A387" s="76"/>
      <c r="B387" s="76"/>
      <c r="C387" s="111"/>
      <c r="D387" s="53"/>
      <c r="E387" s="163"/>
      <c r="F387" s="163"/>
    </row>
    <row r="388" spans="1:6" s="164" customFormat="1" ht="11.25" x14ac:dyDescent="0.2">
      <c r="A388" s="160"/>
      <c r="B388" s="160"/>
      <c r="C388" s="162"/>
      <c r="D388" s="163"/>
      <c r="E388" s="163"/>
      <c r="F388" s="163"/>
    </row>
    <row r="389" spans="1:6" s="164" customFormat="1" ht="11.25" x14ac:dyDescent="0.2">
      <c r="A389" s="160"/>
      <c r="B389" s="160"/>
      <c r="C389" s="162"/>
      <c r="D389" s="163"/>
      <c r="E389" s="163"/>
      <c r="F389" s="163"/>
    </row>
    <row r="390" spans="1:6" s="164" customFormat="1" ht="11.25" x14ac:dyDescent="0.2">
      <c r="A390" s="160"/>
      <c r="B390" s="160"/>
      <c r="C390" s="162"/>
      <c r="D390" s="163"/>
      <c r="E390" s="163"/>
      <c r="F390" s="163"/>
    </row>
    <row r="391" spans="1:6" s="164" customFormat="1" ht="11.25" x14ac:dyDescent="0.2">
      <c r="A391" s="160"/>
      <c r="B391" s="160"/>
      <c r="C391" s="162"/>
      <c r="D391" s="163"/>
      <c r="E391" s="163"/>
      <c r="F391" s="163"/>
    </row>
    <row r="392" spans="1:6" s="164" customFormat="1" ht="11.25" x14ac:dyDescent="0.2">
      <c r="A392" s="160"/>
      <c r="B392" s="160"/>
      <c r="C392" s="162"/>
      <c r="D392" s="163"/>
      <c r="E392" s="163"/>
      <c r="F392" s="163"/>
    </row>
    <row r="393" spans="1:6" s="164" customFormat="1" ht="11.25" x14ac:dyDescent="0.2">
      <c r="A393" s="160"/>
      <c r="B393" s="160"/>
      <c r="C393" s="162"/>
      <c r="D393" s="163"/>
      <c r="E393" s="163"/>
      <c r="F393" s="163"/>
    </row>
    <row r="394" spans="1:6" s="52" customFormat="1" ht="11.25" x14ac:dyDescent="0.2">
      <c r="A394" s="76"/>
      <c r="B394" s="76"/>
      <c r="C394" s="111"/>
      <c r="D394" s="53"/>
      <c r="E394" s="163"/>
      <c r="F394" s="163"/>
    </row>
    <row r="395" spans="1:6" s="52" customFormat="1" ht="11.25" x14ac:dyDescent="0.2">
      <c r="A395" s="76"/>
      <c r="B395" s="76"/>
      <c r="C395" s="111"/>
      <c r="D395" s="53"/>
      <c r="E395" s="163"/>
      <c r="F395" s="163"/>
    </row>
    <row r="396" spans="1:6" ht="15.75" x14ac:dyDescent="0.25">
      <c r="A396" s="69" t="s">
        <v>140</v>
      </c>
      <c r="B396" s="90" t="s">
        <v>88</v>
      </c>
      <c r="C396" s="110" t="s">
        <v>190</v>
      </c>
      <c r="D396" s="78"/>
      <c r="E396" s="78"/>
      <c r="F396" s="78"/>
    </row>
    <row r="397" spans="1:6" s="52" customFormat="1" ht="15.75" x14ac:dyDescent="0.25">
      <c r="A397" s="211" t="s">
        <v>375</v>
      </c>
      <c r="B397" s="211"/>
      <c r="C397" s="158"/>
      <c r="D397" s="159"/>
      <c r="E397" s="167"/>
      <c r="F397" s="167"/>
    </row>
    <row r="398" spans="1:6" ht="14.25" x14ac:dyDescent="0.2">
      <c r="C398" s="104" t="s">
        <v>61</v>
      </c>
      <c r="D398" s="36">
        <f>D399+D400</f>
        <v>2954764</v>
      </c>
      <c r="E398" s="36">
        <f t="shared" ref="E398:F398" si="108">E399+E400</f>
        <v>128803</v>
      </c>
      <c r="F398" s="36">
        <f t="shared" si="108"/>
        <v>3083567</v>
      </c>
    </row>
    <row r="399" spans="1:6" x14ac:dyDescent="0.2">
      <c r="A399" s="79"/>
      <c r="B399" s="79"/>
      <c r="C399" s="122" t="s">
        <v>363</v>
      </c>
      <c r="D399" s="44">
        <v>2844743</v>
      </c>
      <c r="E399" s="44">
        <v>0</v>
      </c>
      <c r="F399" s="44">
        <f t="shared" ref="F399:F400" si="109">D399+E399</f>
        <v>2844743</v>
      </c>
    </row>
    <row r="400" spans="1:6" x14ac:dyDescent="0.2">
      <c r="A400" s="79"/>
      <c r="B400" s="79"/>
      <c r="C400" s="115" t="s">
        <v>169</v>
      </c>
      <c r="D400" s="44">
        <v>110021</v>
      </c>
      <c r="E400" s="44">
        <v>128803</v>
      </c>
      <c r="F400" s="44">
        <f t="shared" si="109"/>
        <v>238824</v>
      </c>
    </row>
    <row r="401" spans="1:7" ht="14.25" x14ac:dyDescent="0.2">
      <c r="A401" s="62"/>
      <c r="B401" s="62"/>
      <c r="C401" s="104" t="s">
        <v>3</v>
      </c>
      <c r="D401" s="36">
        <f>D402</f>
        <v>2954764</v>
      </c>
      <c r="E401" s="36">
        <f t="shared" ref="E401:F401" si="110">E402</f>
        <v>128803</v>
      </c>
      <c r="F401" s="36">
        <f t="shared" si="110"/>
        <v>3083567</v>
      </c>
    </row>
    <row r="402" spans="1:7" ht="15" x14ac:dyDescent="0.25">
      <c r="A402" s="25"/>
      <c r="B402" s="25"/>
      <c r="C402" s="106" t="s">
        <v>2</v>
      </c>
      <c r="D402" s="12">
        <f>D403+D407+D408</f>
        <v>2954764</v>
      </c>
      <c r="E402" s="152">
        <f t="shared" ref="E402:F402" si="111">E403+E407+E408</f>
        <v>128803</v>
      </c>
      <c r="F402" s="152">
        <f t="shared" si="111"/>
        <v>3083567</v>
      </c>
    </row>
    <row r="403" spans="1:7" x14ac:dyDescent="0.2">
      <c r="A403" s="79"/>
      <c r="B403" s="79"/>
      <c r="C403" s="100" t="s">
        <v>5</v>
      </c>
      <c r="D403" s="44">
        <v>2086150</v>
      </c>
      <c r="E403" s="44">
        <v>154228</v>
      </c>
      <c r="F403" s="44">
        <f t="shared" ref="F403:F408" si="112">D403+E403</f>
        <v>2240378</v>
      </c>
    </row>
    <row r="404" spans="1:7" x14ac:dyDescent="0.2">
      <c r="A404" s="79"/>
      <c r="B404" s="79"/>
      <c r="C404" s="120" t="s">
        <v>114</v>
      </c>
      <c r="D404" s="44">
        <v>1321502</v>
      </c>
      <c r="E404" s="44">
        <v>137248</v>
      </c>
      <c r="F404" s="44">
        <f t="shared" si="112"/>
        <v>1458750</v>
      </c>
    </row>
    <row r="405" spans="1:7" s="48" customFormat="1" ht="12" x14ac:dyDescent="0.2">
      <c r="A405" s="81"/>
      <c r="B405" s="81"/>
      <c r="C405" s="116" t="s">
        <v>168</v>
      </c>
      <c r="D405" s="47">
        <v>107014</v>
      </c>
      <c r="E405" s="155">
        <v>125723</v>
      </c>
      <c r="F405" s="187">
        <f t="shared" si="112"/>
        <v>232737</v>
      </c>
    </row>
    <row r="406" spans="1:7" x14ac:dyDescent="0.2">
      <c r="A406" s="79"/>
      <c r="B406" s="79"/>
      <c r="C406" s="112" t="s">
        <v>117</v>
      </c>
      <c r="D406" s="44">
        <v>1068931</v>
      </c>
      <c r="E406" s="44">
        <v>111052</v>
      </c>
      <c r="F406" s="44">
        <f t="shared" si="112"/>
        <v>1179983</v>
      </c>
    </row>
    <row r="407" spans="1:7" x14ac:dyDescent="0.2">
      <c r="A407" s="79"/>
      <c r="B407" s="79"/>
      <c r="C407" s="119" t="s">
        <v>83</v>
      </c>
      <c r="D407" s="44">
        <v>453870</v>
      </c>
      <c r="E407" s="44">
        <v>-6751</v>
      </c>
      <c r="F407" s="44">
        <f t="shared" si="112"/>
        <v>447119</v>
      </c>
    </row>
    <row r="408" spans="1:7" x14ac:dyDescent="0.2">
      <c r="A408" s="79"/>
      <c r="B408" s="79"/>
      <c r="C408" s="100" t="s">
        <v>192</v>
      </c>
      <c r="D408" s="44">
        <v>414744</v>
      </c>
      <c r="E408" s="44">
        <v>-18674</v>
      </c>
      <c r="F408" s="44">
        <f t="shared" si="112"/>
        <v>396070</v>
      </c>
    </row>
    <row r="409" spans="1:7" s="14" customFormat="1" ht="11.25" x14ac:dyDescent="0.2">
      <c r="A409" s="76"/>
      <c r="B409" s="76"/>
      <c r="C409" s="121"/>
      <c r="D409" s="15"/>
      <c r="E409" s="163"/>
      <c r="F409" s="163"/>
    </row>
    <row r="410" spans="1:7" s="52" customFormat="1" ht="11.25" x14ac:dyDescent="0.2">
      <c r="A410" s="76"/>
      <c r="B410" s="76"/>
      <c r="C410" s="121"/>
      <c r="D410" s="53"/>
      <c r="E410" s="163"/>
      <c r="F410" s="163"/>
    </row>
    <row r="411" spans="1:7" s="52" customFormat="1" ht="11.25" x14ac:dyDescent="0.2">
      <c r="A411" s="76"/>
      <c r="B411" s="76"/>
      <c r="C411" s="121"/>
      <c r="D411" s="53"/>
      <c r="E411" s="163"/>
      <c r="F411" s="163"/>
    </row>
    <row r="412" spans="1:7" ht="15.75" x14ac:dyDescent="0.25">
      <c r="A412" s="69" t="s">
        <v>141</v>
      </c>
      <c r="B412" s="90" t="s">
        <v>93</v>
      </c>
      <c r="C412" s="110" t="s">
        <v>13</v>
      </c>
      <c r="D412" s="78"/>
      <c r="E412" s="78"/>
      <c r="F412" s="78"/>
    </row>
    <row r="413" spans="1:7" s="52" customFormat="1" ht="15.75" x14ac:dyDescent="0.25">
      <c r="A413" s="211" t="s">
        <v>372</v>
      </c>
      <c r="B413" s="211"/>
      <c r="C413" s="158"/>
      <c r="D413" s="159"/>
      <c r="E413" s="167"/>
      <c r="F413" s="167"/>
    </row>
    <row r="414" spans="1:7" ht="14.25" x14ac:dyDescent="0.2">
      <c r="C414" s="104" t="s">
        <v>61</v>
      </c>
      <c r="D414" s="36">
        <f>SUM(D415:D418)</f>
        <v>5446362</v>
      </c>
      <c r="E414" s="36">
        <f t="shared" ref="E414:F414" si="113">SUM(E415:E418)</f>
        <v>152388</v>
      </c>
      <c r="F414" s="36">
        <f t="shared" si="113"/>
        <v>5598750</v>
      </c>
    </row>
    <row r="415" spans="1:7" x14ac:dyDescent="0.2">
      <c r="A415" s="79"/>
      <c r="B415" s="79"/>
      <c r="C415" s="122" t="s">
        <v>363</v>
      </c>
      <c r="D415" s="102">
        <v>4810497</v>
      </c>
      <c r="E415" s="102">
        <v>140638</v>
      </c>
      <c r="F415" s="102">
        <f>D415+E415</f>
        <v>4951135</v>
      </c>
      <c r="G415" s="122"/>
    </row>
    <row r="416" spans="1:7" s="45" customFormat="1" x14ac:dyDescent="0.2">
      <c r="A416" s="79"/>
      <c r="B416" s="79"/>
      <c r="C416" s="119" t="s">
        <v>169</v>
      </c>
      <c r="D416" s="102">
        <v>0</v>
      </c>
      <c r="E416" s="102">
        <v>6669</v>
      </c>
      <c r="F416" s="102">
        <f>D416+E416</f>
        <v>6669</v>
      </c>
      <c r="G416" s="122"/>
    </row>
    <row r="417" spans="1:6" x14ac:dyDescent="0.2">
      <c r="A417" s="79"/>
      <c r="B417" s="79"/>
      <c r="C417" s="100" t="s">
        <v>115</v>
      </c>
      <c r="D417" s="44">
        <v>600865</v>
      </c>
      <c r="E417" s="44">
        <v>40081</v>
      </c>
      <c r="F417" s="44">
        <f t="shared" ref="F417:F418" si="114">D417+E417</f>
        <v>640946</v>
      </c>
    </row>
    <row r="418" spans="1:6" x14ac:dyDescent="0.2">
      <c r="A418" s="79"/>
      <c r="B418" s="79"/>
      <c r="C418" s="100" t="s">
        <v>191</v>
      </c>
      <c r="D418" s="44">
        <v>35000</v>
      </c>
      <c r="E418" s="44">
        <v>-35000</v>
      </c>
      <c r="F418" s="44">
        <f t="shared" si="114"/>
        <v>0</v>
      </c>
    </row>
    <row r="419" spans="1:6" ht="14.25" x14ac:dyDescent="0.2">
      <c r="A419" s="62"/>
      <c r="B419" s="62"/>
      <c r="C419" s="104" t="s">
        <v>3</v>
      </c>
      <c r="D419" s="36">
        <f>D420+D426</f>
        <v>5446362</v>
      </c>
      <c r="E419" s="36">
        <f t="shared" ref="E419:F419" si="115">E420+E426</f>
        <v>152388</v>
      </c>
      <c r="F419" s="36">
        <f t="shared" si="115"/>
        <v>5598750</v>
      </c>
    </row>
    <row r="420" spans="1:6" ht="15" x14ac:dyDescent="0.25">
      <c r="A420" s="25"/>
      <c r="B420" s="25"/>
      <c r="C420" s="106" t="s">
        <v>2</v>
      </c>
      <c r="D420" s="12">
        <f>D421+D425</f>
        <v>5373454</v>
      </c>
      <c r="E420" s="152">
        <f t="shared" ref="E420:F420" si="116">E421+E425</f>
        <v>112450</v>
      </c>
      <c r="F420" s="152">
        <f t="shared" si="116"/>
        <v>5485904</v>
      </c>
    </row>
    <row r="421" spans="1:6" x14ac:dyDescent="0.2">
      <c r="A421" s="79"/>
      <c r="B421" s="79"/>
      <c r="C421" s="100" t="s">
        <v>5</v>
      </c>
      <c r="D421" s="44">
        <v>5373454</v>
      </c>
      <c r="E421" s="44">
        <v>109150</v>
      </c>
      <c r="F421" s="44">
        <f t="shared" ref="F421:F426" si="117">D421+E421</f>
        <v>5482604</v>
      </c>
    </row>
    <row r="422" spans="1:6" x14ac:dyDescent="0.2">
      <c r="A422" s="79"/>
      <c r="B422" s="79"/>
      <c r="C422" s="112" t="s">
        <v>114</v>
      </c>
      <c r="D422" s="44">
        <v>4389931</v>
      </c>
      <c r="E422" s="44">
        <v>52142</v>
      </c>
      <c r="F422" s="44">
        <f t="shared" si="117"/>
        <v>4442073</v>
      </c>
    </row>
    <row r="423" spans="1:6" x14ac:dyDescent="0.2">
      <c r="A423" s="79"/>
      <c r="B423" s="79"/>
      <c r="C423" s="113" t="s">
        <v>117</v>
      </c>
      <c r="D423" s="44">
        <v>3550835</v>
      </c>
      <c r="E423" s="44">
        <v>13822</v>
      </c>
      <c r="F423" s="44">
        <f t="shared" si="117"/>
        <v>3564657</v>
      </c>
    </row>
    <row r="424" spans="1:6" x14ac:dyDescent="0.2">
      <c r="A424" s="81"/>
      <c r="B424" s="81"/>
      <c r="C424" s="117" t="s">
        <v>146</v>
      </c>
      <c r="D424" s="103">
        <v>1949343</v>
      </c>
      <c r="E424" s="103">
        <v>2075</v>
      </c>
      <c r="F424" s="102">
        <f t="shared" si="117"/>
        <v>1951418</v>
      </c>
    </row>
    <row r="425" spans="1:6" s="45" customFormat="1" x14ac:dyDescent="0.2">
      <c r="A425" s="79"/>
      <c r="B425" s="79"/>
      <c r="C425" s="122" t="s">
        <v>86</v>
      </c>
      <c r="D425" s="102">
        <v>0</v>
      </c>
      <c r="E425" s="102">
        <v>3300</v>
      </c>
      <c r="F425" s="102">
        <f t="shared" si="117"/>
        <v>3300</v>
      </c>
    </row>
    <row r="426" spans="1:6" s="16" customFormat="1" ht="15" x14ac:dyDescent="0.25">
      <c r="A426" s="25"/>
      <c r="B426" s="25"/>
      <c r="C426" s="106" t="s">
        <v>82</v>
      </c>
      <c r="D426" s="12">
        <v>72908</v>
      </c>
      <c r="E426" s="152">
        <v>39938</v>
      </c>
      <c r="F426" s="152">
        <f t="shared" si="117"/>
        <v>112846</v>
      </c>
    </row>
    <row r="427" spans="1:6" s="14" customFormat="1" ht="11.25" x14ac:dyDescent="0.2">
      <c r="A427" s="76"/>
      <c r="B427" s="76"/>
      <c r="C427" s="111"/>
      <c r="D427" s="15"/>
      <c r="E427" s="163"/>
      <c r="F427" s="163"/>
    </row>
    <row r="428" spans="1:6" s="52" customFormat="1" ht="11.25" x14ac:dyDescent="0.2">
      <c r="A428" s="76"/>
      <c r="B428" s="76"/>
      <c r="C428" s="111"/>
      <c r="D428" s="53"/>
      <c r="E428" s="163"/>
      <c r="F428" s="163"/>
    </row>
    <row r="429" spans="1:6" s="52" customFormat="1" ht="11.25" x14ac:dyDescent="0.2">
      <c r="A429" s="76"/>
      <c r="B429" s="76"/>
      <c r="C429" s="111"/>
      <c r="D429" s="53"/>
      <c r="E429" s="163"/>
      <c r="F429" s="163"/>
    </row>
    <row r="430" spans="1:6" ht="15.75" x14ac:dyDescent="0.25">
      <c r="A430" s="69" t="s">
        <v>142</v>
      </c>
      <c r="B430" s="90" t="s">
        <v>88</v>
      </c>
      <c r="C430" s="110" t="s">
        <v>324</v>
      </c>
      <c r="D430" s="78"/>
      <c r="E430" s="78"/>
      <c r="F430" s="78"/>
    </row>
    <row r="431" spans="1:6" s="52" customFormat="1" ht="15.75" x14ac:dyDescent="0.25">
      <c r="A431" s="211" t="s">
        <v>373</v>
      </c>
      <c r="B431" s="211"/>
      <c r="C431" s="158"/>
      <c r="D431" s="159"/>
      <c r="E431" s="167"/>
      <c r="F431" s="167"/>
    </row>
    <row r="432" spans="1:6" ht="14.25" x14ac:dyDescent="0.2">
      <c r="C432" s="104" t="s">
        <v>61</v>
      </c>
      <c r="D432" s="36">
        <f>SUM(D433:D434)</f>
        <v>507281</v>
      </c>
      <c r="E432" s="36">
        <f t="shared" ref="E432:F432" si="118">SUM(E433:E434)</f>
        <v>-3712</v>
      </c>
      <c r="F432" s="36">
        <f t="shared" si="118"/>
        <v>503569</v>
      </c>
    </row>
    <row r="433" spans="1:6" x14ac:dyDescent="0.2">
      <c r="A433" s="79"/>
      <c r="B433" s="79"/>
      <c r="C433" s="122" t="s">
        <v>363</v>
      </c>
      <c r="D433" s="44">
        <v>507281</v>
      </c>
      <c r="E433" s="44">
        <v>-3914</v>
      </c>
      <c r="F433" s="44">
        <f>D433+E433</f>
        <v>503367</v>
      </c>
    </row>
    <row r="434" spans="1:6" s="45" customFormat="1" x14ac:dyDescent="0.2">
      <c r="A434" s="79"/>
      <c r="B434" s="79"/>
      <c r="C434" s="122" t="s">
        <v>115</v>
      </c>
      <c r="D434" s="102">
        <v>0</v>
      </c>
      <c r="E434" s="102">
        <v>202</v>
      </c>
      <c r="F434" s="102">
        <f t="shared" ref="F434" si="119">D434+E434</f>
        <v>202</v>
      </c>
    </row>
    <row r="435" spans="1:6" ht="14.25" x14ac:dyDescent="0.2">
      <c r="A435" s="62"/>
      <c r="B435" s="62"/>
      <c r="C435" s="104" t="s">
        <v>3</v>
      </c>
      <c r="D435" s="36">
        <f>D436</f>
        <v>507281</v>
      </c>
      <c r="E435" s="36">
        <f t="shared" ref="E435:F435" si="120">E436</f>
        <v>-3712</v>
      </c>
      <c r="F435" s="36">
        <f t="shared" si="120"/>
        <v>503569</v>
      </c>
    </row>
    <row r="436" spans="1:6" ht="15" x14ac:dyDescent="0.25">
      <c r="A436" s="25"/>
      <c r="B436" s="25"/>
      <c r="C436" s="106" t="s">
        <v>2</v>
      </c>
      <c r="D436" s="12">
        <f>D437+D440</f>
        <v>507281</v>
      </c>
      <c r="E436" s="152">
        <f t="shared" ref="E436:F436" si="121">E437+E440</f>
        <v>-3712</v>
      </c>
      <c r="F436" s="152">
        <f t="shared" si="121"/>
        <v>503569</v>
      </c>
    </row>
    <row r="437" spans="1:6" x14ac:dyDescent="0.2">
      <c r="A437" s="79"/>
      <c r="B437" s="79"/>
      <c r="C437" s="100" t="s">
        <v>5</v>
      </c>
      <c r="D437" s="44">
        <v>12359</v>
      </c>
      <c r="E437" s="44">
        <v>-9262</v>
      </c>
      <c r="F437" s="44">
        <f t="shared" ref="F437:F440" si="122">D437+E437</f>
        <v>3097</v>
      </c>
    </row>
    <row r="438" spans="1:6" x14ac:dyDescent="0.2">
      <c r="A438" s="79"/>
      <c r="B438" s="79"/>
      <c r="C438" s="112" t="s">
        <v>114</v>
      </c>
      <c r="D438" s="44">
        <v>12359</v>
      </c>
      <c r="E438" s="44">
        <v>-10689</v>
      </c>
      <c r="F438" s="44">
        <f t="shared" si="122"/>
        <v>1670</v>
      </c>
    </row>
    <row r="439" spans="1:6" x14ac:dyDescent="0.2">
      <c r="A439" s="79"/>
      <c r="B439" s="79"/>
      <c r="C439" s="113" t="s">
        <v>117</v>
      </c>
      <c r="D439" s="44">
        <v>10000</v>
      </c>
      <c r="E439" s="44">
        <v>-8640</v>
      </c>
      <c r="F439" s="44">
        <f t="shared" si="122"/>
        <v>1360</v>
      </c>
    </row>
    <row r="440" spans="1:6" x14ac:dyDescent="0.2">
      <c r="A440" s="79"/>
      <c r="B440" s="79"/>
      <c r="C440" s="119" t="s">
        <v>83</v>
      </c>
      <c r="D440" s="44">
        <v>494922</v>
      </c>
      <c r="E440" s="44">
        <v>5550</v>
      </c>
      <c r="F440" s="44">
        <f t="shared" si="122"/>
        <v>500472</v>
      </c>
    </row>
    <row r="441" spans="1:6" s="52" customFormat="1" ht="11.25" x14ac:dyDescent="0.2">
      <c r="A441" s="76"/>
      <c r="B441" s="76"/>
      <c r="C441" s="109"/>
      <c r="D441" s="53"/>
      <c r="E441" s="163"/>
      <c r="F441" s="163"/>
    </row>
    <row r="442" spans="1:6" s="52" customFormat="1" ht="11.25" x14ac:dyDescent="0.2">
      <c r="A442" s="76"/>
      <c r="B442" s="76"/>
      <c r="C442" s="111"/>
      <c r="D442" s="53"/>
      <c r="E442" s="163"/>
      <c r="F442" s="163"/>
    </row>
    <row r="443" spans="1:6" s="52" customFormat="1" ht="11.25" x14ac:dyDescent="0.2">
      <c r="A443" s="76"/>
      <c r="B443" s="76"/>
      <c r="C443" s="111"/>
      <c r="D443" s="53"/>
      <c r="E443" s="163"/>
      <c r="F443" s="163"/>
    </row>
    <row r="444" spans="1:6" ht="15.75" x14ac:dyDescent="0.25">
      <c r="A444" s="69" t="s">
        <v>143</v>
      </c>
      <c r="B444" s="90" t="s">
        <v>88</v>
      </c>
      <c r="C444" s="110" t="s">
        <v>223</v>
      </c>
      <c r="D444" s="78"/>
      <c r="E444" s="78"/>
      <c r="F444" s="78"/>
    </row>
    <row r="445" spans="1:6" s="52" customFormat="1" ht="15.75" x14ac:dyDescent="0.25">
      <c r="A445" s="211" t="s">
        <v>412</v>
      </c>
      <c r="B445" s="211"/>
      <c r="C445" s="158"/>
      <c r="D445" s="159"/>
      <c r="E445" s="167"/>
      <c r="F445" s="167"/>
    </row>
    <row r="446" spans="1:6" ht="14.25" x14ac:dyDescent="0.2">
      <c r="C446" s="104" t="s">
        <v>61</v>
      </c>
      <c r="D446" s="36">
        <f>D447+D448</f>
        <v>1890009</v>
      </c>
      <c r="E446" s="36">
        <f t="shared" ref="E446:F446" si="123">E447+E448</f>
        <v>35887</v>
      </c>
      <c r="F446" s="36">
        <f t="shared" si="123"/>
        <v>1925896</v>
      </c>
    </row>
    <row r="447" spans="1:6" x14ac:dyDescent="0.2">
      <c r="A447" s="79"/>
      <c r="B447" s="79"/>
      <c r="C447" s="122" t="s">
        <v>363</v>
      </c>
      <c r="D447" s="44">
        <v>1890009</v>
      </c>
      <c r="E447" s="44">
        <v>21899</v>
      </c>
      <c r="F447" s="44">
        <f>D447+E447</f>
        <v>1911908</v>
      </c>
    </row>
    <row r="448" spans="1:6" s="45" customFormat="1" x14ac:dyDescent="0.2">
      <c r="A448" s="79"/>
      <c r="B448" s="79"/>
      <c r="C448" s="119" t="s">
        <v>169</v>
      </c>
      <c r="D448" s="102">
        <v>0</v>
      </c>
      <c r="E448" s="102">
        <v>13988</v>
      </c>
      <c r="F448" s="102">
        <f>D448+E448</f>
        <v>13988</v>
      </c>
    </row>
    <row r="449" spans="1:6" ht="14.25" x14ac:dyDescent="0.2">
      <c r="A449" s="62"/>
      <c r="B449" s="62"/>
      <c r="C449" s="104" t="s">
        <v>3</v>
      </c>
      <c r="D449" s="156">
        <f>D450+D455</f>
        <v>1890009</v>
      </c>
      <c r="E449" s="156">
        <f t="shared" ref="E449:F449" si="124">E450+E455</f>
        <v>35887</v>
      </c>
      <c r="F449" s="156">
        <f t="shared" si="124"/>
        <v>1925896</v>
      </c>
    </row>
    <row r="450" spans="1:6" ht="15" x14ac:dyDescent="0.25">
      <c r="A450" s="25"/>
      <c r="B450" s="25"/>
      <c r="C450" s="106" t="s">
        <v>2</v>
      </c>
      <c r="D450" s="107">
        <f>D451+D454</f>
        <v>1890009</v>
      </c>
      <c r="E450" s="107">
        <f t="shared" ref="E450:F450" si="125">E451+E454</f>
        <v>13179</v>
      </c>
      <c r="F450" s="107">
        <f t="shared" si="125"/>
        <v>1903188</v>
      </c>
    </row>
    <row r="451" spans="1:6" x14ac:dyDescent="0.2">
      <c r="A451" s="79"/>
      <c r="B451" s="79"/>
      <c r="C451" s="122" t="s">
        <v>5</v>
      </c>
      <c r="D451" s="102">
        <v>1890009</v>
      </c>
      <c r="E451" s="102">
        <v>-6526</v>
      </c>
      <c r="F451" s="102">
        <f t="shared" ref="F451:F455" si="126">D451+E451</f>
        <v>1883483</v>
      </c>
    </row>
    <row r="452" spans="1:6" x14ac:dyDescent="0.2">
      <c r="A452" s="79"/>
      <c r="B452" s="79"/>
      <c r="C452" s="120" t="s">
        <v>114</v>
      </c>
      <c r="D452" s="102">
        <v>22359</v>
      </c>
      <c r="E452" s="102">
        <v>-3768</v>
      </c>
      <c r="F452" s="102">
        <f t="shared" si="126"/>
        <v>18591</v>
      </c>
    </row>
    <row r="453" spans="1:6" x14ac:dyDescent="0.2">
      <c r="A453" s="79"/>
      <c r="B453" s="79"/>
      <c r="C453" s="113" t="s">
        <v>117</v>
      </c>
      <c r="D453" s="102">
        <v>20000</v>
      </c>
      <c r="E453" s="102">
        <v>-2680</v>
      </c>
      <c r="F453" s="102">
        <f t="shared" si="126"/>
        <v>17320</v>
      </c>
    </row>
    <row r="454" spans="1:6" s="45" customFormat="1" x14ac:dyDescent="0.2">
      <c r="A454" s="79"/>
      <c r="B454" s="79"/>
      <c r="C454" s="122" t="s">
        <v>86</v>
      </c>
      <c r="D454" s="102">
        <v>0</v>
      </c>
      <c r="E454" s="102">
        <v>19705</v>
      </c>
      <c r="F454" s="102">
        <f t="shared" si="126"/>
        <v>19705</v>
      </c>
    </row>
    <row r="455" spans="1:6" s="151" customFormat="1" ht="15" x14ac:dyDescent="0.25">
      <c r="A455" s="150"/>
      <c r="B455" s="150"/>
      <c r="C455" s="106" t="s">
        <v>82</v>
      </c>
      <c r="D455" s="107">
        <v>0</v>
      </c>
      <c r="E455" s="107">
        <v>22708</v>
      </c>
      <c r="F455" s="107">
        <f t="shared" si="126"/>
        <v>22708</v>
      </c>
    </row>
    <row r="456" spans="1:6" s="164" customFormat="1" ht="11.25" x14ac:dyDescent="0.2">
      <c r="A456" s="160"/>
      <c r="B456" s="160"/>
      <c r="C456" s="162"/>
      <c r="D456" s="163"/>
      <c r="E456" s="163"/>
      <c r="F456" s="163"/>
    </row>
    <row r="457" spans="1:6" s="52" customFormat="1" ht="11.25" x14ac:dyDescent="0.2">
      <c r="A457" s="76"/>
      <c r="B457" s="76"/>
      <c r="C457" s="111"/>
      <c r="D457" s="53"/>
      <c r="E457" s="163"/>
      <c r="F457" s="163"/>
    </row>
    <row r="458" spans="1:6" ht="15.75" x14ac:dyDescent="0.25">
      <c r="A458" s="69" t="s">
        <v>144</v>
      </c>
      <c r="B458" s="90" t="s">
        <v>88</v>
      </c>
      <c r="C458" s="110" t="s">
        <v>84</v>
      </c>
      <c r="D458" s="78"/>
      <c r="E458" s="78"/>
      <c r="F458" s="78"/>
    </row>
    <row r="459" spans="1:6" s="52" customFormat="1" ht="15.75" x14ac:dyDescent="0.25">
      <c r="A459" s="211" t="s">
        <v>373</v>
      </c>
      <c r="B459" s="211"/>
      <c r="C459" s="158"/>
      <c r="D459" s="159"/>
      <c r="E459" s="167"/>
      <c r="F459" s="167"/>
    </row>
    <row r="460" spans="1:6" ht="14.25" x14ac:dyDescent="0.2">
      <c r="C460" s="104" t="s">
        <v>61</v>
      </c>
      <c r="D460" s="36">
        <f>D461</f>
        <v>605933</v>
      </c>
      <c r="E460" s="36">
        <f t="shared" ref="E460:F460" si="127">E461</f>
        <v>-12901</v>
      </c>
      <c r="F460" s="36">
        <f t="shared" si="127"/>
        <v>593032</v>
      </c>
    </row>
    <row r="461" spans="1:6" x14ac:dyDescent="0.2">
      <c r="A461" s="79"/>
      <c r="B461" s="79"/>
      <c r="C461" s="122" t="s">
        <v>363</v>
      </c>
      <c r="D461" s="44">
        <v>605933</v>
      </c>
      <c r="E461" s="44">
        <v>-12901</v>
      </c>
      <c r="F461" s="44">
        <f t="shared" ref="F461" si="128">D461+E461</f>
        <v>593032</v>
      </c>
    </row>
    <row r="462" spans="1:6" ht="14.25" x14ac:dyDescent="0.2">
      <c r="A462" s="62"/>
      <c r="B462" s="62"/>
      <c r="C462" s="104" t="s">
        <v>3</v>
      </c>
      <c r="D462" s="36">
        <f>D463</f>
        <v>605933</v>
      </c>
      <c r="E462" s="36">
        <f t="shared" ref="E462:F462" si="129">E463</f>
        <v>-12901</v>
      </c>
      <c r="F462" s="36">
        <f t="shared" si="129"/>
        <v>593032</v>
      </c>
    </row>
    <row r="463" spans="1:6" ht="15" x14ac:dyDescent="0.25">
      <c r="A463" s="25"/>
      <c r="B463" s="25"/>
      <c r="C463" s="106" t="s">
        <v>2</v>
      </c>
      <c r="D463" s="12">
        <f>D465+D464</f>
        <v>605933</v>
      </c>
      <c r="E463" s="152">
        <f t="shared" ref="E463:F463" si="130">E465+E464</f>
        <v>-12901</v>
      </c>
      <c r="F463" s="152">
        <f t="shared" si="130"/>
        <v>593032</v>
      </c>
    </row>
    <row r="464" spans="1:6" s="45" customFormat="1" x14ac:dyDescent="0.2">
      <c r="A464" s="79"/>
      <c r="B464" s="79"/>
      <c r="C464" s="122" t="s">
        <v>1</v>
      </c>
      <c r="D464" s="102">
        <v>0</v>
      </c>
      <c r="E464" s="102">
        <v>390</v>
      </c>
      <c r="F464" s="102">
        <f t="shared" ref="F464" si="131">D464+E464</f>
        <v>390</v>
      </c>
    </row>
    <row r="465" spans="1:6" x14ac:dyDescent="0.2">
      <c r="A465" s="79"/>
      <c r="B465" s="79"/>
      <c r="C465" s="119" t="s">
        <v>83</v>
      </c>
      <c r="D465" s="102">
        <v>605933</v>
      </c>
      <c r="E465" s="102">
        <v>-13291</v>
      </c>
      <c r="F465" s="102">
        <f t="shared" ref="F465" si="132">D465+E465</f>
        <v>592642</v>
      </c>
    </row>
    <row r="466" spans="1:6" s="52" customFormat="1" ht="11.25" x14ac:dyDescent="0.2">
      <c r="A466" s="76"/>
      <c r="B466" s="76"/>
      <c r="C466" s="109"/>
      <c r="D466" s="172"/>
      <c r="E466" s="172"/>
      <c r="F466" s="172"/>
    </row>
    <row r="467" spans="1:6" s="52" customFormat="1" ht="11.25" x14ac:dyDescent="0.2">
      <c r="A467" s="76"/>
      <c r="B467" s="76"/>
      <c r="C467" s="111"/>
      <c r="D467" s="172"/>
      <c r="E467" s="172"/>
      <c r="F467" s="172"/>
    </row>
    <row r="468" spans="1:6" s="52" customFormat="1" ht="11.25" x14ac:dyDescent="0.2">
      <c r="A468" s="76"/>
      <c r="B468" s="76"/>
      <c r="C468" s="111"/>
      <c r="D468" s="172"/>
      <c r="E468" s="172"/>
      <c r="F468" s="172"/>
    </row>
    <row r="469" spans="1:6" s="52" customFormat="1" ht="11.25" x14ac:dyDescent="0.2">
      <c r="A469" s="76"/>
      <c r="B469" s="76"/>
      <c r="C469" s="111"/>
      <c r="D469" s="172"/>
      <c r="E469" s="172"/>
      <c r="F469" s="172"/>
    </row>
    <row r="470" spans="1:6" s="52" customFormat="1" ht="11.25" x14ac:dyDescent="0.2">
      <c r="A470" s="76"/>
      <c r="B470" s="76"/>
      <c r="C470" s="111"/>
      <c r="D470" s="172"/>
      <c r="E470" s="172"/>
      <c r="F470" s="172"/>
    </row>
    <row r="471" spans="1:6" s="52" customFormat="1" ht="11.25" x14ac:dyDescent="0.2">
      <c r="A471" s="76"/>
      <c r="B471" s="76"/>
      <c r="C471" s="111"/>
      <c r="D471" s="172"/>
      <c r="E471" s="172"/>
      <c r="F471" s="172"/>
    </row>
    <row r="472" spans="1:6" s="52" customFormat="1" ht="11.25" x14ac:dyDescent="0.2">
      <c r="A472" s="76"/>
      <c r="B472" s="76"/>
      <c r="C472" s="111"/>
      <c r="D472" s="172"/>
      <c r="E472" s="172"/>
      <c r="F472" s="172"/>
    </row>
    <row r="473" spans="1:6" s="52" customFormat="1" ht="11.25" x14ac:dyDescent="0.2">
      <c r="A473" s="76"/>
      <c r="B473" s="76"/>
      <c r="C473" s="111"/>
      <c r="D473" s="172"/>
      <c r="E473" s="172"/>
      <c r="F473" s="172"/>
    </row>
    <row r="474" spans="1:6" ht="15.75" x14ac:dyDescent="0.25">
      <c r="A474" s="69" t="s">
        <v>145</v>
      </c>
      <c r="B474" s="90" t="s">
        <v>93</v>
      </c>
      <c r="C474" s="74" t="s">
        <v>340</v>
      </c>
      <c r="D474" s="192"/>
      <c r="E474" s="192"/>
      <c r="F474" s="192"/>
    </row>
    <row r="475" spans="1:6" ht="15.75" x14ac:dyDescent="0.25">
      <c r="A475" s="211" t="s">
        <v>372</v>
      </c>
      <c r="B475" s="211"/>
      <c r="C475" s="74" t="s">
        <v>436</v>
      </c>
      <c r="D475" s="192"/>
      <c r="E475" s="192"/>
      <c r="F475" s="192"/>
    </row>
    <row r="476" spans="1:6" ht="15.75" x14ac:dyDescent="0.25">
      <c r="A476" s="69"/>
      <c r="B476" s="90"/>
      <c r="C476" s="74" t="s">
        <v>341</v>
      </c>
      <c r="D476" s="192"/>
      <c r="E476" s="192"/>
      <c r="F476" s="192"/>
    </row>
    <row r="477" spans="1:6" ht="15.75" x14ac:dyDescent="0.25">
      <c r="A477" s="69"/>
      <c r="B477" s="90"/>
      <c r="C477" s="74" t="s">
        <v>342</v>
      </c>
      <c r="D477" s="192"/>
      <c r="E477" s="192"/>
      <c r="F477" s="192"/>
    </row>
    <row r="478" spans="1:6" s="164" customFormat="1" ht="11.25" x14ac:dyDescent="0.2">
      <c r="A478" s="160"/>
      <c r="B478" s="161"/>
      <c r="C478" s="162"/>
      <c r="D478" s="172"/>
      <c r="E478" s="172"/>
      <c r="F478" s="172"/>
    </row>
    <row r="479" spans="1:6" ht="14.25" x14ac:dyDescent="0.2">
      <c r="A479" s="62"/>
      <c r="B479" s="62"/>
      <c r="C479" s="104" t="s">
        <v>61</v>
      </c>
      <c r="D479" s="156">
        <f>D481+D480</f>
        <v>4275630</v>
      </c>
      <c r="E479" s="156">
        <f t="shared" ref="E479:F479" si="133">E481+E480</f>
        <v>2000909</v>
      </c>
      <c r="F479" s="156">
        <f t="shared" si="133"/>
        <v>6276539</v>
      </c>
    </row>
    <row r="480" spans="1:6" x14ac:dyDescent="0.2">
      <c r="A480" s="79"/>
      <c r="B480" s="79"/>
      <c r="C480" s="122" t="s">
        <v>363</v>
      </c>
      <c r="D480" s="102">
        <v>482134</v>
      </c>
      <c r="E480" s="102">
        <v>0</v>
      </c>
      <c r="F480" s="102">
        <f t="shared" ref="F480:F481" si="134">D480+E480</f>
        <v>482134</v>
      </c>
    </row>
    <row r="481" spans="1:6" x14ac:dyDescent="0.2">
      <c r="A481" s="79"/>
      <c r="B481" s="79"/>
      <c r="C481" s="115" t="s">
        <v>169</v>
      </c>
      <c r="D481" s="102">
        <v>3793496</v>
      </c>
      <c r="E481" s="102">
        <v>2000909</v>
      </c>
      <c r="F481" s="102">
        <f t="shared" si="134"/>
        <v>5794405</v>
      </c>
    </row>
    <row r="482" spans="1:6" ht="14.25" x14ac:dyDescent="0.2">
      <c r="A482" s="62"/>
      <c r="B482" s="62"/>
      <c r="C482" s="104" t="s">
        <v>3</v>
      </c>
      <c r="D482" s="156">
        <f t="shared" ref="D482:F482" si="135">D483</f>
        <v>4275630</v>
      </c>
      <c r="E482" s="156">
        <f t="shared" si="135"/>
        <v>2000909</v>
      </c>
      <c r="F482" s="156">
        <f t="shared" si="135"/>
        <v>6276539</v>
      </c>
    </row>
    <row r="483" spans="1:6" ht="15" x14ac:dyDescent="0.25">
      <c r="A483" s="25"/>
      <c r="B483" s="25"/>
      <c r="C483" s="106" t="s">
        <v>2</v>
      </c>
      <c r="D483" s="107">
        <f>D484+D490</f>
        <v>4275630</v>
      </c>
      <c r="E483" s="107">
        <f t="shared" ref="E483:F483" si="136">E484+E490</f>
        <v>2000909</v>
      </c>
      <c r="F483" s="107">
        <f t="shared" si="136"/>
        <v>6276539</v>
      </c>
    </row>
    <row r="484" spans="1:6" x14ac:dyDescent="0.2">
      <c r="A484" s="79"/>
      <c r="B484" s="79"/>
      <c r="C484" s="100" t="s">
        <v>5</v>
      </c>
      <c r="D484" s="102">
        <v>4275630</v>
      </c>
      <c r="E484" s="102">
        <v>1961320</v>
      </c>
      <c r="F484" s="102">
        <f t="shared" ref="F484:F490" si="137">D484+E484</f>
        <v>6236950</v>
      </c>
    </row>
    <row r="485" spans="1:6" x14ac:dyDescent="0.2">
      <c r="A485" s="79"/>
      <c r="B485" s="79"/>
      <c r="C485" s="112" t="s">
        <v>114</v>
      </c>
      <c r="D485" s="102">
        <v>4275630</v>
      </c>
      <c r="E485" s="102">
        <v>1961320</v>
      </c>
      <c r="F485" s="102">
        <f t="shared" si="137"/>
        <v>6236950</v>
      </c>
    </row>
    <row r="486" spans="1:6" s="48" customFormat="1" ht="12" x14ac:dyDescent="0.2">
      <c r="A486" s="81"/>
      <c r="B486" s="81"/>
      <c r="C486" s="116" t="s">
        <v>168</v>
      </c>
      <c r="D486" s="103">
        <v>3793496</v>
      </c>
      <c r="E486" s="103">
        <v>2000909</v>
      </c>
      <c r="F486" s="193">
        <f t="shared" si="137"/>
        <v>5794405</v>
      </c>
    </row>
    <row r="487" spans="1:6" x14ac:dyDescent="0.2">
      <c r="A487" s="79"/>
      <c r="B487" s="79"/>
      <c r="C487" s="112" t="s">
        <v>117</v>
      </c>
      <c r="D487" s="102">
        <v>3510513</v>
      </c>
      <c r="E487" s="102">
        <v>1506461</v>
      </c>
      <c r="F487" s="102">
        <f t="shared" si="137"/>
        <v>5016974</v>
      </c>
    </row>
    <row r="488" spans="1:6" x14ac:dyDescent="0.2">
      <c r="A488" s="81"/>
      <c r="B488" s="81"/>
      <c r="C488" s="117" t="s">
        <v>237</v>
      </c>
      <c r="D488" s="103">
        <v>3126463</v>
      </c>
      <c r="E488" s="103">
        <v>1546050</v>
      </c>
      <c r="F488" s="193">
        <f t="shared" si="137"/>
        <v>4672513</v>
      </c>
    </row>
    <row r="489" spans="1:6" x14ac:dyDescent="0.2">
      <c r="A489" s="81"/>
      <c r="B489" s="81"/>
      <c r="C489" s="117" t="s">
        <v>146</v>
      </c>
      <c r="D489" s="103">
        <v>384050</v>
      </c>
      <c r="E489" s="103">
        <v>0</v>
      </c>
      <c r="F489" s="193">
        <f t="shared" si="137"/>
        <v>384050</v>
      </c>
    </row>
    <row r="490" spans="1:6" s="52" customFormat="1" x14ac:dyDescent="0.2">
      <c r="A490" s="79"/>
      <c r="B490" s="79"/>
      <c r="C490" s="122" t="s">
        <v>192</v>
      </c>
      <c r="D490" s="102">
        <v>0</v>
      </c>
      <c r="E490" s="102">
        <v>39589</v>
      </c>
      <c r="F490" s="102">
        <f t="shared" si="137"/>
        <v>39589</v>
      </c>
    </row>
    <row r="491" spans="1:6" s="164" customFormat="1" ht="11.25" x14ac:dyDescent="0.2">
      <c r="A491" s="92"/>
      <c r="B491" s="92"/>
      <c r="C491" s="124"/>
      <c r="D491" s="194"/>
      <c r="E491" s="194"/>
      <c r="F491" s="194"/>
    </row>
    <row r="492" spans="1:6" s="52" customFormat="1" ht="11.25" x14ac:dyDescent="0.2">
      <c r="A492" s="92"/>
      <c r="B492" s="92"/>
      <c r="C492" s="124"/>
      <c r="D492" s="194"/>
      <c r="E492" s="194"/>
      <c r="F492" s="194"/>
    </row>
    <row r="493" spans="1:6" ht="15.75" x14ac:dyDescent="0.25">
      <c r="A493" s="69" t="s">
        <v>155</v>
      </c>
      <c r="B493" s="90" t="s">
        <v>93</v>
      </c>
      <c r="C493" s="110" t="s">
        <v>339</v>
      </c>
      <c r="D493" s="192"/>
      <c r="E493" s="192"/>
      <c r="F493" s="192"/>
    </row>
    <row r="494" spans="1:6" ht="15.75" x14ac:dyDescent="0.25">
      <c r="A494" s="211" t="s">
        <v>413</v>
      </c>
      <c r="B494" s="211"/>
      <c r="C494" s="110" t="s">
        <v>338</v>
      </c>
      <c r="D494" s="78"/>
      <c r="E494" s="78"/>
      <c r="F494" s="78"/>
    </row>
    <row r="495" spans="1:6" s="164" customFormat="1" ht="11.25" x14ac:dyDescent="0.2">
      <c r="A495" s="160"/>
      <c r="B495" s="160"/>
      <c r="C495" s="166"/>
      <c r="D495" s="167"/>
      <c r="E495" s="167"/>
      <c r="F495" s="167"/>
    </row>
    <row r="496" spans="1:6" ht="14.25" x14ac:dyDescent="0.2">
      <c r="A496" s="62"/>
      <c r="B496" s="62"/>
      <c r="C496" s="104" t="s">
        <v>61</v>
      </c>
      <c r="D496" s="36">
        <f>D497</f>
        <v>872525</v>
      </c>
      <c r="E496" s="36">
        <f t="shared" ref="E496:F496" si="138">E497</f>
        <v>0</v>
      </c>
      <c r="F496" s="36">
        <f t="shared" si="138"/>
        <v>872525</v>
      </c>
    </row>
    <row r="497" spans="1:6" x14ac:dyDescent="0.2">
      <c r="A497" s="79"/>
      <c r="B497" s="79"/>
      <c r="C497" s="122" t="s">
        <v>363</v>
      </c>
      <c r="D497" s="44">
        <v>872525</v>
      </c>
      <c r="E497" s="44">
        <v>0</v>
      </c>
      <c r="F497" s="44">
        <f t="shared" ref="F497" si="139">D497+E497</f>
        <v>872525</v>
      </c>
    </row>
    <row r="498" spans="1:6" ht="14.25" x14ac:dyDescent="0.2">
      <c r="A498" s="62"/>
      <c r="B498" s="62"/>
      <c r="C498" s="104" t="s">
        <v>3</v>
      </c>
      <c r="D498" s="36">
        <f t="shared" ref="D498:F499" si="140">D499</f>
        <v>872525</v>
      </c>
      <c r="E498" s="36">
        <f t="shared" si="140"/>
        <v>0</v>
      </c>
      <c r="F498" s="36">
        <f t="shared" si="140"/>
        <v>872525</v>
      </c>
    </row>
    <row r="499" spans="1:6" ht="15" x14ac:dyDescent="0.25">
      <c r="A499" s="25"/>
      <c r="B499" s="25"/>
      <c r="C499" s="106" t="s">
        <v>2</v>
      </c>
      <c r="D499" s="12">
        <f t="shared" si="140"/>
        <v>872525</v>
      </c>
      <c r="E499" s="152">
        <f t="shared" si="140"/>
        <v>0</v>
      </c>
      <c r="F499" s="152">
        <f t="shared" si="140"/>
        <v>872525</v>
      </c>
    </row>
    <row r="500" spans="1:6" x14ac:dyDescent="0.2">
      <c r="A500" s="79"/>
      <c r="B500" s="79"/>
      <c r="C500" s="100" t="s">
        <v>5</v>
      </c>
      <c r="D500" s="44">
        <v>872525</v>
      </c>
      <c r="E500" s="44">
        <v>0</v>
      </c>
      <c r="F500" s="44">
        <f t="shared" ref="F500:F501" si="141">D500+E500</f>
        <v>872525</v>
      </c>
    </row>
    <row r="501" spans="1:6" x14ac:dyDescent="0.2">
      <c r="A501" s="79"/>
      <c r="B501" s="79"/>
      <c r="C501" s="112" t="s">
        <v>114</v>
      </c>
      <c r="D501" s="44">
        <v>872525</v>
      </c>
      <c r="E501" s="44">
        <v>0</v>
      </c>
      <c r="F501" s="44">
        <f t="shared" si="141"/>
        <v>872525</v>
      </c>
    </row>
    <row r="502" spans="1:6" s="45" customFormat="1" x14ac:dyDescent="0.2">
      <c r="A502" s="79"/>
      <c r="B502" s="79"/>
      <c r="C502" s="120"/>
      <c r="D502" s="44"/>
      <c r="E502" s="44"/>
      <c r="F502" s="44"/>
    </row>
    <row r="503" spans="1:6" s="45" customFormat="1" x14ac:dyDescent="0.2">
      <c r="A503" s="79"/>
      <c r="B503" s="79"/>
      <c r="C503" s="120"/>
      <c r="D503" s="44"/>
      <c r="E503" s="44"/>
      <c r="F503" s="44"/>
    </row>
    <row r="504" spans="1:6" s="45" customFormat="1" x14ac:dyDescent="0.2">
      <c r="A504" s="79"/>
      <c r="B504" s="79"/>
      <c r="C504" s="120"/>
      <c r="D504" s="44"/>
      <c r="E504" s="44"/>
      <c r="F504" s="44"/>
    </row>
    <row r="505" spans="1:6" s="45" customFormat="1" x14ac:dyDescent="0.2">
      <c r="A505" s="79"/>
      <c r="B505" s="79"/>
      <c r="C505" s="120"/>
      <c r="D505" s="44"/>
      <c r="E505" s="44"/>
      <c r="F505" s="44"/>
    </row>
    <row r="506" spans="1:6" s="18" customFormat="1" ht="18.75" x14ac:dyDescent="0.3">
      <c r="A506" s="138"/>
      <c r="B506" s="138"/>
      <c r="C506" s="126" t="s">
        <v>289</v>
      </c>
      <c r="D506" s="3"/>
      <c r="E506" s="78"/>
      <c r="F506" s="78"/>
    </row>
    <row r="507" spans="1:6" s="18" customFormat="1" ht="18.75" x14ac:dyDescent="0.3">
      <c r="A507" s="138"/>
      <c r="B507" s="138"/>
      <c r="C507" s="126" t="s">
        <v>290</v>
      </c>
      <c r="D507" s="78"/>
      <c r="E507" s="78"/>
      <c r="F507" s="78"/>
    </row>
    <row r="508" spans="1:6" s="14" customFormat="1" ht="11.25" x14ac:dyDescent="0.2">
      <c r="A508" s="76"/>
      <c r="B508" s="76"/>
      <c r="C508" s="111"/>
      <c r="D508" s="15"/>
      <c r="E508" s="163"/>
      <c r="F508" s="163"/>
    </row>
    <row r="509" spans="1:6" s="2" customFormat="1" ht="15.75" x14ac:dyDescent="0.25">
      <c r="A509" s="69"/>
      <c r="B509" s="69"/>
      <c r="C509" s="110" t="s">
        <v>61</v>
      </c>
      <c r="D509" s="3">
        <f>SUM(D510:D513)</f>
        <v>166205483</v>
      </c>
      <c r="E509" s="78">
        <f t="shared" ref="E509:F509" si="142">SUM(E510:E513)</f>
        <v>1886547</v>
      </c>
      <c r="F509" s="78">
        <f t="shared" si="142"/>
        <v>168092030</v>
      </c>
    </row>
    <row r="510" spans="1:6" x14ac:dyDescent="0.2">
      <c r="A510" s="79"/>
      <c r="B510" s="79"/>
      <c r="C510" s="122" t="s">
        <v>363</v>
      </c>
      <c r="D510" s="9">
        <f>D532+D555+D567+D597+D617+D633+D650+D661+D678+D689+D722+D733+D743+D712+D579</f>
        <v>124523415</v>
      </c>
      <c r="E510" s="44">
        <f>E532+E555+E567+E597+E617+E633+E650+E661+E678+E689+E722+E733+E743+E712+E579</f>
        <v>5174082</v>
      </c>
      <c r="F510" s="44">
        <f>F532+F555+F567+F597+F617+F633+F650+F661+F678+F689+F722+F733+F743+F712+F579</f>
        <v>129697497</v>
      </c>
    </row>
    <row r="511" spans="1:6" s="45" customFormat="1" x14ac:dyDescent="0.2">
      <c r="A511" s="79"/>
      <c r="B511" s="79"/>
      <c r="C511" s="115" t="s">
        <v>169</v>
      </c>
      <c r="D511" s="44">
        <f>D634+D662+D690+D580+D556+D568+D734+D598+D618+D651+D744</f>
        <v>38922698</v>
      </c>
      <c r="E511" s="44">
        <f>E634+E662+E690+E580+E556+E568+E734+E598+E618+E651+E744</f>
        <v>-3584511</v>
      </c>
      <c r="F511" s="44">
        <f>F634+F662+F690+F580+F556+F568+F734+F598+F618+F651+F744</f>
        <v>35338187</v>
      </c>
    </row>
    <row r="512" spans="1:6" x14ac:dyDescent="0.2">
      <c r="A512" s="79"/>
      <c r="B512" s="79"/>
      <c r="C512" s="100" t="s">
        <v>115</v>
      </c>
      <c r="D512" s="9">
        <f>D635+D663+D691+D533+D599+D723</f>
        <v>2748293</v>
      </c>
      <c r="E512" s="44">
        <f>E635+E663+E691+E533+E599+E723</f>
        <v>308053</v>
      </c>
      <c r="F512" s="44">
        <f>F635+F663+F691+F533+F599+F723</f>
        <v>3056346</v>
      </c>
    </row>
    <row r="513" spans="1:6" x14ac:dyDescent="0.2">
      <c r="A513" s="79"/>
      <c r="B513" s="79"/>
      <c r="C513" s="100" t="s">
        <v>191</v>
      </c>
      <c r="D513" s="9">
        <f>D600</f>
        <v>11077</v>
      </c>
      <c r="E513" s="44">
        <f t="shared" ref="E513:F513" si="143">E600</f>
        <v>-11077</v>
      </c>
      <c r="F513" s="44">
        <f t="shared" si="143"/>
        <v>0</v>
      </c>
    </row>
    <row r="514" spans="1:6" s="2" customFormat="1" ht="15.75" x14ac:dyDescent="0.25">
      <c r="A514" s="69"/>
      <c r="B514" s="69"/>
      <c r="C514" s="110" t="s">
        <v>3</v>
      </c>
      <c r="D514" s="3">
        <f>D515+D524</f>
        <v>166205483</v>
      </c>
      <c r="E514" s="78">
        <f t="shared" ref="E514:F514" si="144">E515+E524</f>
        <v>1886547</v>
      </c>
      <c r="F514" s="78">
        <f t="shared" si="144"/>
        <v>168092030</v>
      </c>
    </row>
    <row r="515" spans="1:6" s="16" customFormat="1" ht="15" x14ac:dyDescent="0.25">
      <c r="A515" s="25"/>
      <c r="B515" s="25"/>
      <c r="C515" s="106" t="s">
        <v>2</v>
      </c>
      <c r="D515" s="35">
        <f>D516+D522+D521+D523</f>
        <v>165542749</v>
      </c>
      <c r="E515" s="152">
        <f t="shared" ref="E515:F515" si="145">E516+E522+E521+E523</f>
        <v>1740594</v>
      </c>
      <c r="F515" s="152">
        <f t="shared" si="145"/>
        <v>167283343</v>
      </c>
    </row>
    <row r="516" spans="1:6" x14ac:dyDescent="0.2">
      <c r="A516" s="79"/>
      <c r="B516" s="79"/>
      <c r="C516" s="100" t="s">
        <v>5</v>
      </c>
      <c r="D516" s="9">
        <f>D536+D603+D638+D666+D694+D726+D715+D583+D681</f>
        <v>51617198</v>
      </c>
      <c r="E516" s="44">
        <f>E536+E603+E638+E666+E694+E726+E715+E583+E681</f>
        <v>760754</v>
      </c>
      <c r="F516" s="44">
        <f>F536+F603+F638+F666+F694+F726+F715+F583+F681</f>
        <v>52377952</v>
      </c>
    </row>
    <row r="517" spans="1:6" x14ac:dyDescent="0.2">
      <c r="A517" s="79"/>
      <c r="B517" s="79"/>
      <c r="C517" s="112" t="s">
        <v>114</v>
      </c>
      <c r="D517" s="9">
        <f>D537+D604+D639+D667+D695+D584</f>
        <v>41064084</v>
      </c>
      <c r="E517" s="44">
        <f>E537+E604+E639+E667+E695+E584</f>
        <v>-646</v>
      </c>
      <c r="F517" s="44">
        <f>F537+F604+F639+F667+F695+F584</f>
        <v>41063438</v>
      </c>
    </row>
    <row r="518" spans="1:6" s="48" customFormat="1" ht="12" x14ac:dyDescent="0.2">
      <c r="A518" s="81"/>
      <c r="B518" s="81"/>
      <c r="C518" s="116" t="s">
        <v>168</v>
      </c>
      <c r="D518" s="47">
        <f>D585+D668+D696+D605+D640</f>
        <v>16852092</v>
      </c>
      <c r="E518" s="155">
        <f>E585+E668+E696+E605+E640</f>
        <v>-40640</v>
      </c>
      <c r="F518" s="155">
        <f>F585+F668+F696+F605+F640</f>
        <v>16811452</v>
      </c>
    </row>
    <row r="519" spans="1:6" x14ac:dyDescent="0.2">
      <c r="A519" s="79"/>
      <c r="B519" s="79"/>
      <c r="C519" s="112" t="s">
        <v>117</v>
      </c>
      <c r="D519" s="9">
        <f>D538+D606+D641+D669+D697+D586</f>
        <v>32371746</v>
      </c>
      <c r="E519" s="44">
        <f>E538+E606+E641+E669+E697+E586</f>
        <v>-335860</v>
      </c>
      <c r="F519" s="44">
        <f>F538+F606+F641+F669+F697+F586</f>
        <v>32035886</v>
      </c>
    </row>
    <row r="520" spans="1:6" s="48" customFormat="1" ht="12" x14ac:dyDescent="0.2">
      <c r="A520" s="81"/>
      <c r="B520" s="81"/>
      <c r="C520" s="117" t="s">
        <v>236</v>
      </c>
      <c r="D520" s="103">
        <f>D587+D670+D698+D607+D642</f>
        <v>13614240</v>
      </c>
      <c r="E520" s="103">
        <f>E587+E670+E698+E607+E642</f>
        <v>-27639</v>
      </c>
      <c r="F520" s="103">
        <f>F587+F670+F698+F607+F642</f>
        <v>13586601</v>
      </c>
    </row>
    <row r="521" spans="1:6" x14ac:dyDescent="0.2">
      <c r="A521" s="79"/>
      <c r="B521" s="79"/>
      <c r="C521" s="100" t="s">
        <v>83</v>
      </c>
      <c r="D521" s="9">
        <f>D571</f>
        <v>1370665</v>
      </c>
      <c r="E521" s="44">
        <f t="shared" ref="E521:F521" si="146">E571</f>
        <v>0</v>
      </c>
      <c r="F521" s="44">
        <f t="shared" si="146"/>
        <v>1370665</v>
      </c>
    </row>
    <row r="522" spans="1:6" x14ac:dyDescent="0.2">
      <c r="A522" s="79"/>
      <c r="B522" s="79"/>
      <c r="C522" s="100" t="s">
        <v>86</v>
      </c>
      <c r="D522" s="9">
        <f>D559+D572+D621+D654+D682+D699+D737+D747+D716+D539+D608</f>
        <v>112554886</v>
      </c>
      <c r="E522" s="44">
        <f>E559+E572+E621+E654+E682+E699+E737+E747+E716+E539+E608</f>
        <v>977144</v>
      </c>
      <c r="F522" s="44">
        <f>F559+F572+F621+F654+F682+F699+F737+F747+F716+F539+F608</f>
        <v>113532030</v>
      </c>
    </row>
    <row r="523" spans="1:6" s="164" customFormat="1" x14ac:dyDescent="0.2">
      <c r="A523" s="79"/>
      <c r="B523" s="79"/>
      <c r="C523" s="122" t="s">
        <v>192</v>
      </c>
      <c r="D523" s="102">
        <f>D588</f>
        <v>0</v>
      </c>
      <c r="E523" s="102">
        <f t="shared" ref="E523:F523" si="147">E588</f>
        <v>2696</v>
      </c>
      <c r="F523" s="102">
        <f t="shared" si="147"/>
        <v>2696</v>
      </c>
    </row>
    <row r="524" spans="1:6" ht="15" x14ac:dyDescent="0.25">
      <c r="A524" s="79"/>
      <c r="B524" s="79"/>
      <c r="C524" s="106" t="s">
        <v>82</v>
      </c>
      <c r="D524" s="35">
        <f>D671+D643+D727+D589+D609+D540</f>
        <v>662734</v>
      </c>
      <c r="E524" s="152">
        <f>E671+E643+E727+E589+E609+E540</f>
        <v>145953</v>
      </c>
      <c r="F524" s="152">
        <f>F671+F643+F727+F589+F609+F540</f>
        <v>808687</v>
      </c>
    </row>
    <row r="525" spans="1:6" s="14" customFormat="1" ht="11.25" x14ac:dyDescent="0.2">
      <c r="A525" s="76"/>
      <c r="B525" s="76"/>
      <c r="C525" s="111"/>
      <c r="D525" s="15"/>
      <c r="E525" s="163"/>
      <c r="F525" s="163"/>
    </row>
    <row r="526" spans="1:6" s="14" customFormat="1" ht="11.25" x14ac:dyDescent="0.2">
      <c r="A526" s="76"/>
      <c r="B526" s="76"/>
      <c r="C526" s="111"/>
      <c r="D526" s="15"/>
      <c r="E526" s="163"/>
      <c r="F526" s="163"/>
    </row>
    <row r="527" spans="1:6" s="52" customFormat="1" ht="11.25" x14ac:dyDescent="0.2">
      <c r="A527" s="76"/>
      <c r="B527" s="76"/>
      <c r="C527" s="111"/>
      <c r="D527" s="53"/>
      <c r="E527" s="163"/>
      <c r="F527" s="163"/>
    </row>
    <row r="528" spans="1:6" s="2" customFormat="1" ht="15.75" x14ac:dyDescent="0.25">
      <c r="A528" s="69" t="s">
        <v>38</v>
      </c>
      <c r="B528" s="90" t="s">
        <v>98</v>
      </c>
      <c r="C528" s="110" t="s">
        <v>309</v>
      </c>
      <c r="D528" s="3"/>
      <c r="E528" s="78"/>
      <c r="F528" s="78"/>
    </row>
    <row r="529" spans="1:7" s="74" customFormat="1" ht="15.75" x14ac:dyDescent="0.25">
      <c r="A529" s="211" t="s">
        <v>366</v>
      </c>
      <c r="B529" s="211"/>
      <c r="C529" s="123" t="s">
        <v>290</v>
      </c>
      <c r="D529" s="78"/>
      <c r="E529" s="78"/>
      <c r="F529" s="78"/>
    </row>
    <row r="530" spans="1:7" s="165" customFormat="1" ht="11.25" x14ac:dyDescent="0.2">
      <c r="A530" s="92"/>
      <c r="B530" s="92"/>
      <c r="C530" s="158"/>
      <c r="D530" s="159"/>
      <c r="E530" s="167"/>
      <c r="F530" s="167"/>
    </row>
    <row r="531" spans="1:7" s="4" customFormat="1" ht="14.25" x14ac:dyDescent="0.2">
      <c r="C531" s="104" t="s">
        <v>61</v>
      </c>
      <c r="D531" s="6">
        <f>SUM(D532:D533)</f>
        <v>2792884</v>
      </c>
      <c r="E531" s="36">
        <f t="shared" ref="E531:F531" si="148">SUM(E532:E533)</f>
        <v>24856</v>
      </c>
      <c r="F531" s="36">
        <f t="shared" si="148"/>
        <v>2817740</v>
      </c>
    </row>
    <row r="532" spans="1:7" x14ac:dyDescent="0.2">
      <c r="A532" s="79"/>
      <c r="B532" s="79"/>
      <c r="C532" s="122" t="s">
        <v>363</v>
      </c>
      <c r="D532" s="9">
        <v>2792734</v>
      </c>
      <c r="E532" s="44">
        <v>21345</v>
      </c>
      <c r="F532" s="44">
        <f t="shared" ref="F532:F533" si="149">D532+E532</f>
        <v>2814079</v>
      </c>
    </row>
    <row r="533" spans="1:7" x14ac:dyDescent="0.2">
      <c r="A533" s="79"/>
      <c r="B533" s="79"/>
      <c r="C533" s="100" t="s">
        <v>115</v>
      </c>
      <c r="D533" s="9">
        <v>150</v>
      </c>
      <c r="E533" s="44">
        <v>3511</v>
      </c>
      <c r="F533" s="44">
        <f t="shared" si="149"/>
        <v>3661</v>
      </c>
    </row>
    <row r="534" spans="1:7" s="4" customFormat="1" ht="14.25" x14ac:dyDescent="0.2">
      <c r="A534" s="62"/>
      <c r="B534" s="62"/>
      <c r="C534" s="104" t="s">
        <v>3</v>
      </c>
      <c r="D534" s="6">
        <f>D535+D540</f>
        <v>2792884</v>
      </c>
      <c r="E534" s="36">
        <f t="shared" ref="E534:F534" si="150">E535+E540</f>
        <v>24856</v>
      </c>
      <c r="F534" s="36">
        <f t="shared" si="150"/>
        <v>2817740</v>
      </c>
    </row>
    <row r="535" spans="1:7" s="16" customFormat="1" ht="15" x14ac:dyDescent="0.25">
      <c r="A535" s="25"/>
      <c r="B535" s="25"/>
      <c r="C535" s="106" t="s">
        <v>2</v>
      </c>
      <c r="D535" s="35">
        <f>D536+D539</f>
        <v>2792884</v>
      </c>
      <c r="E535" s="152">
        <f t="shared" ref="E535:F535" si="151">E536+E539</f>
        <v>-49440</v>
      </c>
      <c r="F535" s="152">
        <f t="shared" si="151"/>
        <v>2743444</v>
      </c>
    </row>
    <row r="536" spans="1:7" x14ac:dyDescent="0.2">
      <c r="A536" s="79"/>
      <c r="B536" s="79"/>
      <c r="C536" s="100" t="s">
        <v>5</v>
      </c>
      <c r="D536" s="9">
        <v>2712884</v>
      </c>
      <c r="E536" s="44">
        <v>-1164</v>
      </c>
      <c r="F536" s="44">
        <f t="shared" ref="F536:F540" si="152">D536+E536</f>
        <v>2711720</v>
      </c>
    </row>
    <row r="537" spans="1:7" x14ac:dyDescent="0.2">
      <c r="A537" s="79"/>
      <c r="B537" s="79"/>
      <c r="C537" s="112" t="s">
        <v>114</v>
      </c>
      <c r="D537" s="9">
        <v>2292942</v>
      </c>
      <c r="E537" s="44">
        <v>0</v>
      </c>
      <c r="F537" s="44">
        <f t="shared" si="152"/>
        <v>2292942</v>
      </c>
    </row>
    <row r="538" spans="1:7" x14ac:dyDescent="0.2">
      <c r="A538" s="79"/>
      <c r="B538" s="79"/>
      <c r="C538" s="113" t="s">
        <v>117</v>
      </c>
      <c r="D538" s="9">
        <v>1740279</v>
      </c>
      <c r="E538" s="44">
        <v>-13558</v>
      </c>
      <c r="F538" s="44">
        <f t="shared" si="152"/>
        <v>1726721</v>
      </c>
    </row>
    <row r="539" spans="1:7" s="45" customFormat="1" x14ac:dyDescent="0.2">
      <c r="A539" s="79"/>
      <c r="B539" s="79"/>
      <c r="C539" s="122" t="s">
        <v>86</v>
      </c>
      <c r="D539" s="44">
        <v>80000</v>
      </c>
      <c r="E539" s="44">
        <v>-48276</v>
      </c>
      <c r="F539" s="44">
        <f t="shared" si="152"/>
        <v>31724</v>
      </c>
    </row>
    <row r="540" spans="1:7" s="45" customFormat="1" ht="15" x14ac:dyDescent="0.25">
      <c r="A540" s="79"/>
      <c r="B540" s="79"/>
      <c r="C540" s="106" t="s">
        <v>82</v>
      </c>
      <c r="D540" s="107">
        <v>0</v>
      </c>
      <c r="E540" s="107">
        <v>74296</v>
      </c>
      <c r="F540" s="107">
        <f t="shared" si="152"/>
        <v>74296</v>
      </c>
      <c r="G540" s="122"/>
    </row>
    <row r="541" spans="1:7" s="14" customFormat="1" ht="11.25" x14ac:dyDescent="0.2">
      <c r="A541" s="76"/>
      <c r="B541" s="76"/>
      <c r="C541" s="111"/>
      <c r="D541" s="15"/>
      <c r="E541" s="163"/>
      <c r="F541" s="163"/>
    </row>
    <row r="542" spans="1:7" s="52" customFormat="1" ht="11.25" x14ac:dyDescent="0.2">
      <c r="A542" s="76"/>
      <c r="B542" s="76"/>
      <c r="C542" s="111"/>
      <c r="D542" s="53"/>
      <c r="E542" s="163"/>
      <c r="F542" s="163"/>
    </row>
    <row r="543" spans="1:7" s="52" customFormat="1" ht="11.25" x14ac:dyDescent="0.2">
      <c r="A543" s="76"/>
      <c r="B543" s="76"/>
      <c r="C543" s="111"/>
      <c r="D543" s="53"/>
      <c r="E543" s="163"/>
      <c r="F543" s="163"/>
    </row>
    <row r="544" spans="1:7" s="164" customFormat="1" ht="11.25" x14ac:dyDescent="0.2">
      <c r="A544" s="160"/>
      <c r="B544" s="160"/>
      <c r="C544" s="162"/>
      <c r="D544" s="163"/>
      <c r="E544" s="163"/>
      <c r="F544" s="163"/>
    </row>
    <row r="545" spans="1:6" s="164" customFormat="1" ht="11.25" x14ac:dyDescent="0.2">
      <c r="A545" s="160"/>
      <c r="B545" s="160"/>
      <c r="C545" s="162"/>
      <c r="D545" s="163"/>
      <c r="E545" s="163"/>
      <c r="F545" s="163"/>
    </row>
    <row r="546" spans="1:6" s="164" customFormat="1" ht="11.25" x14ac:dyDescent="0.2">
      <c r="A546" s="160"/>
      <c r="B546" s="160"/>
      <c r="C546" s="162"/>
      <c r="D546" s="163"/>
      <c r="E546" s="163"/>
      <c r="F546" s="163"/>
    </row>
    <row r="547" spans="1:6" s="164" customFormat="1" ht="11.25" x14ac:dyDescent="0.2">
      <c r="A547" s="160"/>
      <c r="B547" s="160"/>
      <c r="C547" s="162"/>
      <c r="D547" s="163"/>
      <c r="E547" s="163"/>
      <c r="F547" s="163"/>
    </row>
    <row r="548" spans="1:6" s="164" customFormat="1" ht="11.25" x14ac:dyDescent="0.2">
      <c r="A548" s="160"/>
      <c r="B548" s="160"/>
      <c r="C548" s="162"/>
      <c r="D548" s="163"/>
      <c r="E548" s="163"/>
      <c r="F548" s="163"/>
    </row>
    <row r="549" spans="1:6" s="52" customFormat="1" ht="11.25" x14ac:dyDescent="0.2">
      <c r="A549" s="76"/>
      <c r="B549" s="76"/>
      <c r="C549" s="111"/>
      <c r="D549" s="53"/>
      <c r="E549" s="163"/>
      <c r="F549" s="163"/>
    </row>
    <row r="550" spans="1:6" s="52" customFormat="1" ht="11.25" x14ac:dyDescent="0.2">
      <c r="A550" s="76"/>
      <c r="B550" s="76"/>
      <c r="C550" s="111"/>
      <c r="D550" s="53"/>
      <c r="E550" s="163"/>
      <c r="F550" s="163"/>
    </row>
    <row r="551" spans="1:6" s="52" customFormat="1" ht="11.25" x14ac:dyDescent="0.2">
      <c r="A551" s="76"/>
      <c r="B551" s="76"/>
      <c r="C551" s="111"/>
      <c r="D551" s="53"/>
      <c r="E551" s="163"/>
      <c r="F551" s="163"/>
    </row>
    <row r="552" spans="1:6" s="2" customFormat="1" ht="15.75" x14ac:dyDescent="0.25">
      <c r="A552" s="69" t="s">
        <v>39</v>
      </c>
      <c r="B552" s="90" t="s">
        <v>158</v>
      </c>
      <c r="C552" s="110" t="s">
        <v>224</v>
      </c>
      <c r="D552" s="3"/>
      <c r="E552" s="78"/>
      <c r="F552" s="78"/>
    </row>
    <row r="553" spans="1:6" s="165" customFormat="1" ht="15.75" x14ac:dyDescent="0.25">
      <c r="A553" s="211" t="s">
        <v>398</v>
      </c>
      <c r="B553" s="211"/>
      <c r="C553" s="158"/>
      <c r="D553" s="159"/>
      <c r="E553" s="167"/>
      <c r="F553" s="167"/>
    </row>
    <row r="554" spans="1:6" s="4" customFormat="1" ht="14.25" x14ac:dyDescent="0.2">
      <c r="B554" s="143" t="s">
        <v>173</v>
      </c>
      <c r="C554" s="104" t="s">
        <v>61</v>
      </c>
      <c r="D554" s="6">
        <f>SUM(D555:D556)</f>
        <v>34417430</v>
      </c>
      <c r="E554" s="36">
        <f t="shared" ref="E554:F554" si="153">SUM(E555:E556)</f>
        <v>-3071382</v>
      </c>
      <c r="F554" s="36">
        <f t="shared" si="153"/>
        <v>31346048</v>
      </c>
    </row>
    <row r="555" spans="1:6" x14ac:dyDescent="0.2">
      <c r="A555" s="79"/>
      <c r="C555" s="122" t="s">
        <v>363</v>
      </c>
      <c r="D555" s="9">
        <v>15955952</v>
      </c>
      <c r="E555" s="44">
        <v>1683491</v>
      </c>
      <c r="F555" s="44">
        <f t="shared" ref="F555:F556" si="154">D555+E555</f>
        <v>17639443</v>
      </c>
    </row>
    <row r="556" spans="1:6" x14ac:dyDescent="0.2">
      <c r="A556" s="79"/>
      <c r="B556" s="79"/>
      <c r="C556" s="100" t="s">
        <v>169</v>
      </c>
      <c r="D556" s="9">
        <v>18461478</v>
      </c>
      <c r="E556" s="44">
        <v>-4754873</v>
      </c>
      <c r="F556" s="44">
        <f t="shared" si="154"/>
        <v>13706605</v>
      </c>
    </row>
    <row r="557" spans="1:6" s="4" customFormat="1" ht="14.25" x14ac:dyDescent="0.2">
      <c r="A557" s="62"/>
      <c r="B557" s="62"/>
      <c r="C557" s="104" t="s">
        <v>3</v>
      </c>
      <c r="D557" s="6">
        <f t="shared" ref="D557:F558" si="155">D558</f>
        <v>34417430</v>
      </c>
      <c r="E557" s="36">
        <f t="shared" si="155"/>
        <v>-3071382</v>
      </c>
      <c r="F557" s="36">
        <f t="shared" si="155"/>
        <v>31346048</v>
      </c>
    </row>
    <row r="558" spans="1:6" s="16" customFormat="1" ht="15" x14ac:dyDescent="0.25">
      <c r="A558" s="25"/>
      <c r="B558" s="25"/>
      <c r="C558" s="106" t="s">
        <v>2</v>
      </c>
      <c r="D558" s="35">
        <f t="shared" si="155"/>
        <v>34417430</v>
      </c>
      <c r="E558" s="152">
        <f t="shared" si="155"/>
        <v>-3071382</v>
      </c>
      <c r="F558" s="152">
        <f t="shared" si="155"/>
        <v>31346048</v>
      </c>
    </row>
    <row r="559" spans="1:6" x14ac:dyDescent="0.2">
      <c r="A559" s="79"/>
      <c r="B559" s="79"/>
      <c r="C559" s="100" t="s">
        <v>86</v>
      </c>
      <c r="D559" s="9">
        <v>34417430</v>
      </c>
      <c r="E559" s="44">
        <v>-3071382</v>
      </c>
      <c r="F559" s="44">
        <f t="shared" ref="F559" si="156">D559+E559</f>
        <v>31346048</v>
      </c>
    </row>
    <row r="560" spans="1:6" s="14" customFormat="1" ht="11.25" x14ac:dyDescent="0.2">
      <c r="A560" s="76"/>
      <c r="B560" s="76"/>
      <c r="C560" s="111"/>
      <c r="D560" s="15"/>
      <c r="E560" s="163"/>
      <c r="F560" s="163"/>
    </row>
    <row r="561" spans="1:6" s="14" customFormat="1" ht="11.25" x14ac:dyDescent="0.2">
      <c r="A561" s="76"/>
      <c r="B561" s="76"/>
      <c r="C561" s="111"/>
      <c r="D561" s="15"/>
      <c r="E561" s="163"/>
      <c r="F561" s="163"/>
    </row>
    <row r="562" spans="1:6" s="52" customFormat="1" ht="11.25" x14ac:dyDescent="0.2">
      <c r="A562" s="76"/>
      <c r="B562" s="76"/>
      <c r="C562" s="111"/>
      <c r="D562" s="53"/>
      <c r="E562" s="163"/>
      <c r="F562" s="163"/>
    </row>
    <row r="563" spans="1:6" s="2" customFormat="1" ht="15.75" x14ac:dyDescent="0.25">
      <c r="A563" s="69" t="s">
        <v>51</v>
      </c>
      <c r="B563" s="90" t="s">
        <v>158</v>
      </c>
      <c r="C563" s="110" t="s">
        <v>336</v>
      </c>
      <c r="D563" s="3"/>
      <c r="E563" s="78"/>
      <c r="F563" s="78"/>
    </row>
    <row r="564" spans="1:6" s="74" customFormat="1" ht="15.75" x14ac:dyDescent="0.25">
      <c r="A564" s="211" t="s">
        <v>414</v>
      </c>
      <c r="B564" s="211"/>
      <c r="C564" s="123" t="s">
        <v>337</v>
      </c>
      <c r="D564" s="78"/>
      <c r="E564" s="78"/>
      <c r="F564" s="78"/>
    </row>
    <row r="565" spans="1:6" s="165" customFormat="1" ht="11.25" x14ac:dyDescent="0.2">
      <c r="A565" s="92"/>
      <c r="B565" s="92"/>
      <c r="C565" s="158"/>
      <c r="D565" s="159"/>
      <c r="E565" s="167"/>
      <c r="F565" s="167"/>
    </row>
    <row r="566" spans="1:6" s="4" customFormat="1" ht="14.25" x14ac:dyDescent="0.2">
      <c r="B566" s="143" t="s">
        <v>173</v>
      </c>
      <c r="C566" s="104" t="s">
        <v>61</v>
      </c>
      <c r="D566" s="6">
        <f>SUM(D567:D568)</f>
        <v>57715631</v>
      </c>
      <c r="E566" s="36">
        <f t="shared" ref="E566:F566" si="157">SUM(E567:E568)</f>
        <v>3883043</v>
      </c>
      <c r="F566" s="36">
        <f t="shared" si="157"/>
        <v>61598674</v>
      </c>
    </row>
    <row r="567" spans="1:6" x14ac:dyDescent="0.2">
      <c r="A567" s="79"/>
      <c r="C567" s="122" t="s">
        <v>363</v>
      </c>
      <c r="D567" s="9">
        <v>56439147</v>
      </c>
      <c r="E567" s="44">
        <v>3599288</v>
      </c>
      <c r="F567" s="44">
        <f t="shared" ref="F567:F568" si="158">D567+E567</f>
        <v>60038435</v>
      </c>
    </row>
    <row r="568" spans="1:6" x14ac:dyDescent="0.2">
      <c r="A568" s="79"/>
      <c r="B568" s="79"/>
      <c r="C568" s="100" t="s">
        <v>169</v>
      </c>
      <c r="D568" s="9">
        <v>1276484</v>
      </c>
      <c r="E568" s="44">
        <v>283755</v>
      </c>
      <c r="F568" s="44">
        <f t="shared" si="158"/>
        <v>1560239</v>
      </c>
    </row>
    <row r="569" spans="1:6" s="4" customFormat="1" ht="14.25" x14ac:dyDescent="0.2">
      <c r="A569" s="62"/>
      <c r="B569" s="62"/>
      <c r="C569" s="104" t="s">
        <v>3</v>
      </c>
      <c r="D569" s="6">
        <f>D570</f>
        <v>57715631</v>
      </c>
      <c r="E569" s="36">
        <f t="shared" ref="E569:F569" si="159">E570</f>
        <v>3883043</v>
      </c>
      <c r="F569" s="36">
        <f t="shared" si="159"/>
        <v>61598674</v>
      </c>
    </row>
    <row r="570" spans="1:6" s="16" customFormat="1" ht="15" x14ac:dyDescent="0.25">
      <c r="A570" s="25"/>
      <c r="B570" s="25"/>
      <c r="C570" s="106" t="s">
        <v>2</v>
      </c>
      <c r="D570" s="35">
        <f>D572+D571</f>
        <v>57715631</v>
      </c>
      <c r="E570" s="152">
        <f t="shared" ref="E570:F570" si="160">E572+E571</f>
        <v>3883043</v>
      </c>
      <c r="F570" s="152">
        <f t="shared" si="160"/>
        <v>61598674</v>
      </c>
    </row>
    <row r="571" spans="1:6" x14ac:dyDescent="0.2">
      <c r="A571" s="79"/>
      <c r="B571" s="79"/>
      <c r="C571" s="100" t="s">
        <v>83</v>
      </c>
      <c r="D571" s="9">
        <v>1370665</v>
      </c>
      <c r="E571" s="44">
        <v>0</v>
      </c>
      <c r="F571" s="44">
        <f t="shared" ref="F571:F572" si="161">D571+E571</f>
        <v>1370665</v>
      </c>
    </row>
    <row r="572" spans="1:6" x14ac:dyDescent="0.2">
      <c r="A572" s="79"/>
      <c r="B572" s="79"/>
      <c r="C572" s="100" t="s">
        <v>86</v>
      </c>
      <c r="D572" s="9">
        <v>56344966</v>
      </c>
      <c r="E572" s="44">
        <v>3883043</v>
      </c>
      <c r="F572" s="44">
        <f t="shared" si="161"/>
        <v>60228009</v>
      </c>
    </row>
    <row r="573" spans="1:6" s="14" customFormat="1" ht="11.25" x14ac:dyDescent="0.2">
      <c r="A573" s="76"/>
      <c r="B573" s="76"/>
      <c r="C573" s="111"/>
      <c r="D573" s="15"/>
      <c r="E573" s="163"/>
      <c r="F573" s="163"/>
    </row>
    <row r="574" spans="1:6" s="52" customFormat="1" ht="11.25" x14ac:dyDescent="0.2">
      <c r="A574" s="76"/>
      <c r="B574" s="76"/>
      <c r="C574" s="111"/>
      <c r="D574" s="53"/>
      <c r="E574" s="163"/>
      <c r="F574" s="163"/>
    </row>
    <row r="575" spans="1:6" s="14" customFormat="1" ht="11.25" x14ac:dyDescent="0.2">
      <c r="A575" s="76"/>
      <c r="B575" s="76"/>
      <c r="C575" s="111"/>
      <c r="D575" s="15"/>
      <c r="E575" s="163"/>
      <c r="F575" s="163"/>
    </row>
    <row r="576" spans="1:6" s="2" customFormat="1" ht="15.75" x14ac:dyDescent="0.25">
      <c r="A576" s="69" t="s">
        <v>174</v>
      </c>
      <c r="B576" s="90" t="s">
        <v>111</v>
      </c>
      <c r="C576" s="110" t="s">
        <v>184</v>
      </c>
      <c r="D576" s="3"/>
      <c r="E576" s="78"/>
      <c r="F576" s="78"/>
    </row>
    <row r="577" spans="1:6" s="164" customFormat="1" ht="15.75" x14ac:dyDescent="0.25">
      <c r="A577" s="211" t="s">
        <v>414</v>
      </c>
      <c r="B577" s="211"/>
      <c r="C577" s="162"/>
      <c r="D577" s="163"/>
      <c r="E577" s="163"/>
      <c r="F577" s="163"/>
    </row>
    <row r="578" spans="1:6" s="58" customFormat="1" ht="14.25" x14ac:dyDescent="0.2">
      <c r="C578" s="104" t="s">
        <v>61</v>
      </c>
      <c r="D578" s="36">
        <f>SUM(D579:D580)</f>
        <v>18595295</v>
      </c>
      <c r="E578" s="36">
        <f t="shared" ref="E578:F578" si="162">SUM(E579:E580)</f>
        <v>392320</v>
      </c>
      <c r="F578" s="36">
        <f t="shared" si="162"/>
        <v>18987615</v>
      </c>
    </row>
    <row r="579" spans="1:6" x14ac:dyDescent="0.2">
      <c r="A579" s="79"/>
      <c r="B579" s="79"/>
      <c r="C579" s="122" t="s">
        <v>363</v>
      </c>
      <c r="D579" s="9">
        <v>565271</v>
      </c>
      <c r="E579" s="44">
        <v>0</v>
      </c>
      <c r="F579" s="44">
        <f t="shared" ref="F579:F580" si="163">D579+E579</f>
        <v>565271</v>
      </c>
    </row>
    <row r="580" spans="1:6" x14ac:dyDescent="0.2">
      <c r="A580" s="79"/>
      <c r="B580" s="79"/>
      <c r="C580" s="115" t="s">
        <v>169</v>
      </c>
      <c r="D580" s="44">
        <v>18030024</v>
      </c>
      <c r="E580" s="44">
        <v>392320</v>
      </c>
      <c r="F580" s="44">
        <f t="shared" si="163"/>
        <v>18422344</v>
      </c>
    </row>
    <row r="581" spans="1:6" s="58" customFormat="1" ht="14.25" x14ac:dyDescent="0.2">
      <c r="A581" s="62"/>
      <c r="B581" s="62"/>
      <c r="C581" s="104" t="s">
        <v>3</v>
      </c>
      <c r="D581" s="36">
        <f>D582+D589</f>
        <v>18595295</v>
      </c>
      <c r="E581" s="36">
        <f t="shared" ref="E581:F581" si="164">E582+E589</f>
        <v>392320</v>
      </c>
      <c r="F581" s="36">
        <f t="shared" si="164"/>
        <v>18987615</v>
      </c>
    </row>
    <row r="582" spans="1:6" s="16" customFormat="1" ht="15" x14ac:dyDescent="0.25">
      <c r="A582" s="25"/>
      <c r="B582" s="25"/>
      <c r="C582" s="106" t="s">
        <v>2</v>
      </c>
      <c r="D582" s="35">
        <f>D583+D588</f>
        <v>18227519</v>
      </c>
      <c r="E582" s="152">
        <f t="shared" ref="E582:F582" si="165">E583+E588</f>
        <v>392320</v>
      </c>
      <c r="F582" s="152">
        <f t="shared" si="165"/>
        <v>18619839</v>
      </c>
    </row>
    <row r="583" spans="1:6" x14ac:dyDescent="0.2">
      <c r="A583" s="79"/>
      <c r="B583" s="79"/>
      <c r="C583" s="100" t="s">
        <v>5</v>
      </c>
      <c r="D583" s="9">
        <v>18227519</v>
      </c>
      <c r="E583" s="44">
        <v>389624</v>
      </c>
      <c r="F583" s="44">
        <f t="shared" ref="F583:F589" si="166">D583+E583</f>
        <v>18617143</v>
      </c>
    </row>
    <row r="584" spans="1:6" x14ac:dyDescent="0.2">
      <c r="A584" s="79"/>
      <c r="B584" s="79"/>
      <c r="C584" s="112" t="s">
        <v>114</v>
      </c>
      <c r="D584" s="9">
        <v>16107838</v>
      </c>
      <c r="E584" s="44">
        <v>0</v>
      </c>
      <c r="F584" s="44">
        <f t="shared" si="166"/>
        <v>16107838</v>
      </c>
    </row>
    <row r="585" spans="1:6" s="48" customFormat="1" x14ac:dyDescent="0.2">
      <c r="A585" s="81"/>
      <c r="B585" s="81"/>
      <c r="C585" s="116" t="s">
        <v>168</v>
      </c>
      <c r="D585" s="47">
        <v>16021869</v>
      </c>
      <c r="E585" s="155">
        <v>0</v>
      </c>
      <c r="F585" s="44">
        <f t="shared" si="166"/>
        <v>16021869</v>
      </c>
    </row>
    <row r="586" spans="1:6" x14ac:dyDescent="0.2">
      <c r="A586" s="79"/>
      <c r="B586" s="79"/>
      <c r="C586" s="112" t="s">
        <v>117</v>
      </c>
      <c r="D586" s="9">
        <v>13003168</v>
      </c>
      <c r="E586" s="44">
        <v>0</v>
      </c>
      <c r="F586" s="44">
        <f t="shared" si="166"/>
        <v>13003168</v>
      </c>
    </row>
    <row r="587" spans="1:6" s="48" customFormat="1" x14ac:dyDescent="0.2">
      <c r="A587" s="81"/>
      <c r="B587" s="81"/>
      <c r="C587" s="117" t="s">
        <v>236</v>
      </c>
      <c r="D587" s="47">
        <v>12942485</v>
      </c>
      <c r="E587" s="155">
        <v>0</v>
      </c>
      <c r="F587" s="44">
        <f t="shared" si="166"/>
        <v>12942485</v>
      </c>
    </row>
    <row r="588" spans="1:6" s="164" customFormat="1" x14ac:dyDescent="0.2">
      <c r="A588" s="79"/>
      <c r="B588" s="79"/>
      <c r="C588" s="122" t="s">
        <v>192</v>
      </c>
      <c r="D588" s="102">
        <v>0</v>
      </c>
      <c r="E588" s="102">
        <v>2696</v>
      </c>
      <c r="F588" s="102">
        <f t="shared" si="166"/>
        <v>2696</v>
      </c>
    </row>
    <row r="589" spans="1:6" ht="15" x14ac:dyDescent="0.25">
      <c r="A589" s="79"/>
      <c r="B589" s="79"/>
      <c r="C589" s="106" t="s">
        <v>82</v>
      </c>
      <c r="D589" s="35">
        <v>367776</v>
      </c>
      <c r="E589" s="152">
        <v>0</v>
      </c>
      <c r="F589" s="152">
        <f t="shared" si="166"/>
        <v>367776</v>
      </c>
    </row>
    <row r="590" spans="1:6" s="14" customFormat="1" ht="11.25" x14ac:dyDescent="0.2">
      <c r="A590" s="76"/>
      <c r="B590" s="76"/>
      <c r="C590" s="111"/>
      <c r="D590" s="15"/>
      <c r="E590" s="163"/>
      <c r="F590" s="163"/>
    </row>
    <row r="591" spans="1:6" s="52" customFormat="1" ht="11.25" x14ac:dyDescent="0.2">
      <c r="A591" s="76"/>
      <c r="B591" s="76"/>
      <c r="C591" s="111"/>
      <c r="D591" s="53"/>
      <c r="E591" s="163"/>
      <c r="F591" s="163"/>
    </row>
    <row r="592" spans="1:6" s="52" customFormat="1" ht="11.25" x14ac:dyDescent="0.2">
      <c r="A592" s="76"/>
      <c r="B592" s="76"/>
      <c r="C592" s="111"/>
      <c r="D592" s="53"/>
      <c r="E592" s="163"/>
      <c r="F592" s="163"/>
    </row>
    <row r="593" spans="1:7" s="14" customFormat="1" ht="15.75" x14ac:dyDescent="0.25">
      <c r="A593" s="69" t="s">
        <v>40</v>
      </c>
      <c r="B593" s="90" t="s">
        <v>96</v>
      </c>
      <c r="C593" s="74" t="s">
        <v>325</v>
      </c>
      <c r="D593" s="15"/>
      <c r="E593" s="163"/>
      <c r="F593" s="163"/>
    </row>
    <row r="594" spans="1:7" s="52" customFormat="1" ht="15.75" x14ac:dyDescent="0.25">
      <c r="A594" s="211" t="s">
        <v>415</v>
      </c>
      <c r="B594" s="211"/>
      <c r="C594" s="74" t="s">
        <v>326</v>
      </c>
      <c r="D594" s="53"/>
      <c r="E594" s="163"/>
      <c r="F594" s="163"/>
    </row>
    <row r="595" spans="1:7" s="164" customFormat="1" ht="11.25" x14ac:dyDescent="0.2">
      <c r="A595" s="160"/>
      <c r="B595" s="160"/>
      <c r="C595" s="168"/>
      <c r="D595" s="163"/>
      <c r="E595" s="163"/>
      <c r="F595" s="163"/>
    </row>
    <row r="596" spans="1:7" s="4" customFormat="1" ht="14.25" x14ac:dyDescent="0.2">
      <c r="C596" s="104" t="s">
        <v>61</v>
      </c>
      <c r="D596" s="6">
        <f>SUM(D597:D600)</f>
        <v>5702352</v>
      </c>
      <c r="E596" s="36">
        <f t="shared" ref="E596:F596" si="167">SUM(E597:E600)</f>
        <v>139717</v>
      </c>
      <c r="F596" s="36">
        <f t="shared" si="167"/>
        <v>5842069</v>
      </c>
    </row>
    <row r="597" spans="1:7" x14ac:dyDescent="0.2">
      <c r="A597" s="79"/>
      <c r="B597" s="79"/>
      <c r="C597" s="122" t="s">
        <v>363</v>
      </c>
      <c r="D597" s="9">
        <v>5658569</v>
      </c>
      <c r="E597" s="44">
        <v>86932</v>
      </c>
      <c r="F597" s="44">
        <f>D597+E597</f>
        <v>5745501</v>
      </c>
    </row>
    <row r="598" spans="1:7" s="45" customFormat="1" x14ac:dyDescent="0.2">
      <c r="A598" s="79"/>
      <c r="B598" s="79"/>
      <c r="C598" s="119" t="s">
        <v>169</v>
      </c>
      <c r="D598" s="102">
        <v>0</v>
      </c>
      <c r="E598" s="102">
        <v>11105</v>
      </c>
      <c r="F598" s="102">
        <f t="shared" ref="F598" si="168">D598+E598</f>
        <v>11105</v>
      </c>
    </row>
    <row r="599" spans="1:7" x14ac:dyDescent="0.2">
      <c r="A599" s="79"/>
      <c r="B599" s="79"/>
      <c r="C599" s="100" t="s">
        <v>115</v>
      </c>
      <c r="D599" s="9">
        <v>32706</v>
      </c>
      <c r="E599" s="44">
        <v>52757</v>
      </c>
      <c r="F599" s="44">
        <f t="shared" ref="F599:F600" si="169">D599+E599</f>
        <v>85463</v>
      </c>
    </row>
    <row r="600" spans="1:7" x14ac:dyDescent="0.2">
      <c r="A600" s="79"/>
      <c r="B600" s="79"/>
      <c r="C600" s="100" t="s">
        <v>191</v>
      </c>
      <c r="D600" s="9">
        <v>11077</v>
      </c>
      <c r="E600" s="44">
        <v>-11077</v>
      </c>
      <c r="F600" s="44">
        <f t="shared" si="169"/>
        <v>0</v>
      </c>
    </row>
    <row r="601" spans="1:7" s="4" customFormat="1" ht="14.25" x14ac:dyDescent="0.2">
      <c r="A601" s="62"/>
      <c r="B601" s="62"/>
      <c r="C601" s="104" t="s">
        <v>3</v>
      </c>
      <c r="D601" s="6">
        <f>D602+D609</f>
        <v>5702352</v>
      </c>
      <c r="E601" s="36">
        <f t="shared" ref="E601:F601" si="170">E602+E609</f>
        <v>139717</v>
      </c>
      <c r="F601" s="36">
        <f t="shared" si="170"/>
        <v>5842069</v>
      </c>
    </row>
    <row r="602" spans="1:7" s="16" customFormat="1" ht="15" x14ac:dyDescent="0.25">
      <c r="A602" s="25"/>
      <c r="B602" s="25"/>
      <c r="C602" s="106" t="s">
        <v>2</v>
      </c>
      <c r="D602" s="35">
        <f>D603+D608</f>
        <v>5642205</v>
      </c>
      <c r="E602" s="152">
        <f t="shared" ref="E602:F602" si="171">E603+E608</f>
        <v>122867</v>
      </c>
      <c r="F602" s="152">
        <f t="shared" si="171"/>
        <v>5765072</v>
      </c>
    </row>
    <row r="603" spans="1:7" x14ac:dyDescent="0.2">
      <c r="A603" s="79"/>
      <c r="B603" s="79"/>
      <c r="C603" s="100" t="s">
        <v>5</v>
      </c>
      <c r="D603" s="9">
        <v>5642205</v>
      </c>
      <c r="E603" s="44">
        <v>89948</v>
      </c>
      <c r="F603" s="44">
        <f t="shared" ref="F603:F609" si="172">D603+E603</f>
        <v>5732153</v>
      </c>
    </row>
    <row r="604" spans="1:7" x14ac:dyDescent="0.2">
      <c r="A604" s="79"/>
      <c r="B604" s="79"/>
      <c r="C604" s="120" t="s">
        <v>114</v>
      </c>
      <c r="D604" s="102">
        <v>4300514</v>
      </c>
      <c r="E604" s="102">
        <v>1885</v>
      </c>
      <c r="F604" s="102">
        <f t="shared" si="172"/>
        <v>4302399</v>
      </c>
    </row>
    <row r="605" spans="1:7" s="189" customFormat="1" ht="12" x14ac:dyDescent="0.2">
      <c r="A605" s="188"/>
      <c r="B605" s="188"/>
      <c r="C605" s="203" t="s">
        <v>168</v>
      </c>
      <c r="D605" s="193">
        <v>0</v>
      </c>
      <c r="E605" s="193">
        <v>1885</v>
      </c>
      <c r="F605" s="193">
        <f t="shared" si="172"/>
        <v>1885</v>
      </c>
    </row>
    <row r="606" spans="1:7" x14ac:dyDescent="0.2">
      <c r="A606" s="79"/>
      <c r="B606" s="79"/>
      <c r="C606" s="120" t="s">
        <v>117</v>
      </c>
      <c r="D606" s="9">
        <v>3340456</v>
      </c>
      <c r="E606" s="44">
        <v>-9975</v>
      </c>
      <c r="F606" s="44">
        <f t="shared" si="172"/>
        <v>3330481</v>
      </c>
    </row>
    <row r="607" spans="1:7" s="189" customFormat="1" ht="12" x14ac:dyDescent="0.2">
      <c r="A607" s="188"/>
      <c r="B607" s="188"/>
      <c r="C607" s="203" t="s">
        <v>236</v>
      </c>
      <c r="D607" s="193">
        <v>0</v>
      </c>
      <c r="E607" s="193">
        <v>1525</v>
      </c>
      <c r="F607" s="193">
        <f t="shared" si="172"/>
        <v>1525</v>
      </c>
      <c r="G607" s="204"/>
    </row>
    <row r="608" spans="1:7" s="45" customFormat="1" x14ac:dyDescent="0.2">
      <c r="A608" s="79"/>
      <c r="B608" s="79"/>
      <c r="C608" s="122" t="s">
        <v>86</v>
      </c>
      <c r="D608" s="102">
        <v>0</v>
      </c>
      <c r="E608" s="102">
        <v>32919</v>
      </c>
      <c r="F608" s="102">
        <f t="shared" si="172"/>
        <v>32919</v>
      </c>
    </row>
    <row r="609" spans="1:6" ht="15" x14ac:dyDescent="0.25">
      <c r="A609" s="79"/>
      <c r="B609" s="79"/>
      <c r="C609" s="106" t="s">
        <v>82</v>
      </c>
      <c r="D609" s="35">
        <v>60147</v>
      </c>
      <c r="E609" s="152">
        <v>16850</v>
      </c>
      <c r="F609" s="152">
        <f t="shared" si="172"/>
        <v>76997</v>
      </c>
    </row>
    <row r="610" spans="1:6" s="14" customFormat="1" ht="11.25" x14ac:dyDescent="0.2">
      <c r="A610" s="76"/>
      <c r="B610" s="76"/>
      <c r="C610" s="111"/>
      <c r="D610" s="15"/>
      <c r="E610" s="163"/>
      <c r="F610" s="163"/>
    </row>
    <row r="611" spans="1:6" s="52" customFormat="1" ht="11.25" x14ac:dyDescent="0.2">
      <c r="A611" s="76"/>
      <c r="B611" s="76"/>
      <c r="C611" s="111"/>
      <c r="D611" s="53"/>
      <c r="E611" s="163"/>
      <c r="F611" s="163"/>
    </row>
    <row r="612" spans="1:6" s="52" customFormat="1" ht="11.25" x14ac:dyDescent="0.2">
      <c r="A612" s="76"/>
      <c r="B612" s="76"/>
      <c r="C612" s="111"/>
      <c r="D612" s="53"/>
      <c r="E612" s="163"/>
      <c r="F612" s="163"/>
    </row>
    <row r="613" spans="1:6" s="93" customFormat="1" ht="15.75" x14ac:dyDescent="0.25">
      <c r="A613" s="69" t="s">
        <v>55</v>
      </c>
      <c r="B613" s="90" t="s">
        <v>96</v>
      </c>
      <c r="C613" s="110" t="s">
        <v>334</v>
      </c>
      <c r="D613" s="3"/>
      <c r="E613" s="78"/>
      <c r="F613" s="78"/>
    </row>
    <row r="614" spans="1:6" s="93" customFormat="1" ht="15.75" x14ac:dyDescent="0.25">
      <c r="A614" s="211" t="s">
        <v>398</v>
      </c>
      <c r="B614" s="211"/>
      <c r="C614" s="123" t="s">
        <v>335</v>
      </c>
      <c r="D614" s="78"/>
      <c r="E614" s="78"/>
      <c r="F614" s="78"/>
    </row>
    <row r="615" spans="1:6" s="168" customFormat="1" ht="11.25" x14ac:dyDescent="0.2">
      <c r="A615" s="160"/>
      <c r="B615" s="160"/>
      <c r="C615" s="166"/>
      <c r="D615" s="167"/>
      <c r="E615" s="167"/>
      <c r="F615" s="167"/>
    </row>
    <row r="616" spans="1:6" s="95" customFormat="1" ht="15" x14ac:dyDescent="0.25">
      <c r="C616" s="104" t="s">
        <v>61</v>
      </c>
      <c r="D616" s="6">
        <f>SUM(D617:D618)</f>
        <v>1945155</v>
      </c>
      <c r="E616" s="36">
        <f t="shared" ref="E616:F616" si="173">SUM(E617:E618)</f>
        <v>-253063</v>
      </c>
      <c r="F616" s="36">
        <f t="shared" si="173"/>
        <v>1692092</v>
      </c>
    </row>
    <row r="617" spans="1:6" s="49" customFormat="1" x14ac:dyDescent="0.2">
      <c r="A617" s="79"/>
      <c r="B617" s="79"/>
      <c r="C617" s="122" t="s">
        <v>363</v>
      </c>
      <c r="D617" s="9">
        <v>1945155</v>
      </c>
      <c r="E617" s="44">
        <v>-295750</v>
      </c>
      <c r="F617" s="44">
        <f>D617+E617</f>
        <v>1649405</v>
      </c>
    </row>
    <row r="618" spans="1:6" s="128" customFormat="1" x14ac:dyDescent="0.2">
      <c r="A618" s="79"/>
      <c r="B618" s="79"/>
      <c r="C618" s="119" t="s">
        <v>169</v>
      </c>
      <c r="D618" s="102">
        <v>0</v>
      </c>
      <c r="E618" s="102">
        <v>42687</v>
      </c>
      <c r="F618" s="102">
        <f t="shared" ref="F618" si="174">D618+E618</f>
        <v>42687</v>
      </c>
    </row>
    <row r="619" spans="1:6" s="95" customFormat="1" ht="15" x14ac:dyDescent="0.25">
      <c r="A619" s="62"/>
      <c r="B619" s="62"/>
      <c r="C619" s="104" t="s">
        <v>3</v>
      </c>
      <c r="D619" s="6">
        <f t="shared" ref="D619:F620" si="175">D620</f>
        <v>1945155</v>
      </c>
      <c r="E619" s="36">
        <f t="shared" si="175"/>
        <v>-253063</v>
      </c>
      <c r="F619" s="36">
        <f t="shared" si="175"/>
        <v>1692092</v>
      </c>
    </row>
    <row r="620" spans="1:6" s="96" customFormat="1" ht="15" x14ac:dyDescent="0.25">
      <c r="A620" s="25"/>
      <c r="B620" s="25"/>
      <c r="C620" s="106" t="s">
        <v>2</v>
      </c>
      <c r="D620" s="35">
        <f t="shared" si="175"/>
        <v>1945155</v>
      </c>
      <c r="E620" s="152">
        <f t="shared" si="175"/>
        <v>-253063</v>
      </c>
      <c r="F620" s="152">
        <f t="shared" si="175"/>
        <v>1692092</v>
      </c>
    </row>
    <row r="621" spans="1:6" x14ac:dyDescent="0.2">
      <c r="A621" s="79"/>
      <c r="B621" s="79"/>
      <c r="C621" s="100" t="s">
        <v>86</v>
      </c>
      <c r="D621" s="9">
        <v>1945155</v>
      </c>
      <c r="E621" s="44">
        <v>-253063</v>
      </c>
      <c r="F621" s="44">
        <f>D621+E621</f>
        <v>1692092</v>
      </c>
    </row>
    <row r="622" spans="1:6" s="14" customFormat="1" ht="11.25" x14ac:dyDescent="0.2">
      <c r="A622" s="76"/>
      <c r="B622" s="76"/>
      <c r="C622" s="111"/>
      <c r="D622" s="15"/>
      <c r="E622" s="163"/>
      <c r="F622" s="163"/>
    </row>
    <row r="623" spans="1:6" s="52" customFormat="1" ht="11.25" x14ac:dyDescent="0.2">
      <c r="A623" s="76"/>
      <c r="B623" s="76"/>
      <c r="C623" s="111"/>
      <c r="D623" s="53"/>
      <c r="E623" s="163"/>
      <c r="F623" s="163"/>
    </row>
    <row r="624" spans="1:6" s="52" customFormat="1" ht="11.25" x14ac:dyDescent="0.2">
      <c r="A624" s="76"/>
      <c r="B624" s="76"/>
      <c r="C624" s="111"/>
      <c r="D624" s="53"/>
      <c r="E624" s="163"/>
      <c r="F624" s="163"/>
    </row>
    <row r="625" spans="1:6" s="52" customFormat="1" ht="11.25" x14ac:dyDescent="0.2">
      <c r="A625" s="76"/>
      <c r="B625" s="76"/>
      <c r="C625" s="111"/>
      <c r="D625" s="53"/>
      <c r="E625" s="163"/>
      <c r="F625" s="163"/>
    </row>
    <row r="626" spans="1:6" s="52" customFormat="1" ht="11.25" x14ac:dyDescent="0.2">
      <c r="A626" s="76"/>
      <c r="B626" s="76"/>
      <c r="C626" s="111"/>
      <c r="D626" s="53"/>
      <c r="E626" s="163"/>
      <c r="F626" s="163"/>
    </row>
    <row r="627" spans="1:6" s="52" customFormat="1" ht="11.25" x14ac:dyDescent="0.2">
      <c r="A627" s="76"/>
      <c r="B627" s="76"/>
      <c r="C627" s="111"/>
      <c r="D627" s="53"/>
      <c r="E627" s="163"/>
      <c r="F627" s="163"/>
    </row>
    <row r="628" spans="1:6" s="52" customFormat="1" ht="11.25" x14ac:dyDescent="0.2">
      <c r="A628" s="76"/>
      <c r="B628" s="76"/>
      <c r="C628" s="111"/>
      <c r="D628" s="53"/>
      <c r="E628" s="163"/>
      <c r="F628" s="163"/>
    </row>
    <row r="629" spans="1:6" s="52" customFormat="1" ht="11.25" x14ac:dyDescent="0.2">
      <c r="A629" s="76"/>
      <c r="B629" s="76"/>
      <c r="C629" s="111"/>
      <c r="D629" s="53"/>
      <c r="E629" s="163"/>
      <c r="F629" s="163"/>
    </row>
    <row r="630" spans="1:6" s="2" customFormat="1" ht="16.5" customHeight="1" x14ac:dyDescent="0.25">
      <c r="A630" s="69" t="s">
        <v>41</v>
      </c>
      <c r="B630" s="90" t="s">
        <v>97</v>
      </c>
      <c r="C630" s="110" t="s">
        <v>9</v>
      </c>
      <c r="D630" s="3"/>
      <c r="E630" s="78"/>
      <c r="F630" s="78"/>
    </row>
    <row r="631" spans="1:6" s="165" customFormat="1" ht="15.75" x14ac:dyDescent="0.25">
      <c r="A631" s="211" t="s">
        <v>398</v>
      </c>
      <c r="B631" s="211"/>
      <c r="C631" s="158"/>
      <c r="D631" s="159"/>
      <c r="E631" s="167"/>
      <c r="F631" s="167"/>
    </row>
    <row r="632" spans="1:6" s="4" customFormat="1" ht="14.25" x14ac:dyDescent="0.2">
      <c r="C632" s="104" t="s">
        <v>61</v>
      </c>
      <c r="D632" s="6">
        <f>SUM(D633:D635)</f>
        <v>11161128</v>
      </c>
      <c r="E632" s="36">
        <f t="shared" ref="E632:F632" si="176">SUM(E633:E635)</f>
        <v>320327</v>
      </c>
      <c r="F632" s="36">
        <f t="shared" si="176"/>
        <v>11481455</v>
      </c>
    </row>
    <row r="633" spans="1:6" x14ac:dyDescent="0.2">
      <c r="A633" s="79"/>
      <c r="B633" s="79"/>
      <c r="C633" s="122" t="s">
        <v>363</v>
      </c>
      <c r="D633" s="9">
        <v>8479994</v>
      </c>
      <c r="E633" s="44">
        <v>39994</v>
      </c>
      <c r="F633" s="44">
        <f t="shared" ref="F633:F635" si="177">D633+E633</f>
        <v>8519988</v>
      </c>
    </row>
    <row r="634" spans="1:6" s="45" customFormat="1" x14ac:dyDescent="0.2">
      <c r="A634" s="79"/>
      <c r="B634" s="79"/>
      <c r="C634" s="115" t="s">
        <v>169</v>
      </c>
      <c r="D634" s="44">
        <v>54028</v>
      </c>
      <c r="E634" s="44">
        <v>28518</v>
      </c>
      <c r="F634" s="44">
        <f t="shared" si="177"/>
        <v>82546</v>
      </c>
    </row>
    <row r="635" spans="1:6" x14ac:dyDescent="0.2">
      <c r="A635" s="79"/>
      <c r="B635" s="79"/>
      <c r="C635" s="100" t="s">
        <v>115</v>
      </c>
      <c r="D635" s="9">
        <v>2627106</v>
      </c>
      <c r="E635" s="44">
        <v>251815</v>
      </c>
      <c r="F635" s="44">
        <f t="shared" si="177"/>
        <v>2878921</v>
      </c>
    </row>
    <row r="636" spans="1:6" s="4" customFormat="1" ht="14.25" x14ac:dyDescent="0.2">
      <c r="A636" s="62"/>
      <c r="B636" s="62"/>
      <c r="C636" s="104" t="s">
        <v>3</v>
      </c>
      <c r="D636" s="6">
        <f>D637+D643</f>
        <v>11161128</v>
      </c>
      <c r="E636" s="36">
        <f t="shared" ref="E636:F636" si="178">E637+E643</f>
        <v>320327</v>
      </c>
      <c r="F636" s="36">
        <f t="shared" si="178"/>
        <v>11481455</v>
      </c>
    </row>
    <row r="637" spans="1:6" s="16" customFormat="1" ht="15" x14ac:dyDescent="0.25">
      <c r="A637" s="25"/>
      <c r="B637" s="25"/>
      <c r="C637" s="106" t="s">
        <v>2</v>
      </c>
      <c r="D637" s="35">
        <f>D638</f>
        <v>11029951</v>
      </c>
      <c r="E637" s="152">
        <f t="shared" ref="E637:F637" si="179">E638</f>
        <v>287360</v>
      </c>
      <c r="F637" s="152">
        <f t="shared" si="179"/>
        <v>11317311</v>
      </c>
    </row>
    <row r="638" spans="1:6" x14ac:dyDescent="0.2">
      <c r="A638" s="79"/>
      <c r="B638" s="79"/>
      <c r="C638" s="100" t="s">
        <v>5</v>
      </c>
      <c r="D638" s="9">
        <v>11029951</v>
      </c>
      <c r="E638" s="44">
        <v>287360</v>
      </c>
      <c r="F638" s="44">
        <f t="shared" ref="F638:F643" si="180">D638+E638</f>
        <v>11317311</v>
      </c>
    </row>
    <row r="639" spans="1:6" x14ac:dyDescent="0.2">
      <c r="A639" s="79"/>
      <c r="B639" s="79"/>
      <c r="C639" s="120" t="s">
        <v>114</v>
      </c>
      <c r="D639" s="9">
        <v>6816237</v>
      </c>
      <c r="E639" s="44">
        <v>67469</v>
      </c>
      <c r="F639" s="44">
        <f t="shared" si="180"/>
        <v>6883706</v>
      </c>
    </row>
    <row r="640" spans="1:6" s="189" customFormat="1" ht="12" x14ac:dyDescent="0.2">
      <c r="A640" s="188"/>
      <c r="B640" s="188"/>
      <c r="C640" s="117" t="s">
        <v>168</v>
      </c>
      <c r="D640" s="193">
        <v>0</v>
      </c>
      <c r="E640" s="193">
        <v>27475</v>
      </c>
      <c r="F640" s="193">
        <f t="shared" si="180"/>
        <v>27475</v>
      </c>
    </row>
    <row r="641" spans="1:6" x14ac:dyDescent="0.2">
      <c r="A641" s="79"/>
      <c r="B641" s="79"/>
      <c r="C641" s="120" t="s">
        <v>117</v>
      </c>
      <c r="D641" s="102">
        <v>5301710</v>
      </c>
      <c r="E641" s="102">
        <v>9312</v>
      </c>
      <c r="F641" s="102">
        <f t="shared" si="180"/>
        <v>5311022</v>
      </c>
    </row>
    <row r="642" spans="1:6" s="189" customFormat="1" ht="12" x14ac:dyDescent="0.2">
      <c r="A642" s="188"/>
      <c r="B642" s="188"/>
      <c r="C642" s="117" t="s">
        <v>236</v>
      </c>
      <c r="D642" s="193">
        <v>0</v>
      </c>
      <c r="E642" s="193">
        <v>27475</v>
      </c>
      <c r="F642" s="193">
        <f t="shared" si="180"/>
        <v>27475</v>
      </c>
    </row>
    <row r="643" spans="1:6" ht="15" x14ac:dyDescent="0.25">
      <c r="A643" s="79"/>
      <c r="B643" s="79"/>
      <c r="C643" s="106" t="s">
        <v>82</v>
      </c>
      <c r="D643" s="107">
        <v>131177</v>
      </c>
      <c r="E643" s="107">
        <v>32967</v>
      </c>
      <c r="F643" s="107">
        <f t="shared" si="180"/>
        <v>164144</v>
      </c>
    </row>
    <row r="644" spans="1:6" s="14" customFormat="1" ht="11.25" x14ac:dyDescent="0.2">
      <c r="A644" s="76"/>
      <c r="B644" s="76"/>
      <c r="C644" s="162"/>
      <c r="D644" s="172"/>
      <c r="E644" s="172"/>
      <c r="F644" s="172"/>
    </row>
    <row r="645" spans="1:6" s="52" customFormat="1" ht="11.25" x14ac:dyDescent="0.2">
      <c r="A645" s="76"/>
      <c r="B645" s="76"/>
      <c r="C645" s="111"/>
      <c r="D645" s="53"/>
      <c r="E645" s="163"/>
      <c r="F645" s="163"/>
    </row>
    <row r="646" spans="1:6" s="52" customFormat="1" ht="11.25" x14ac:dyDescent="0.2">
      <c r="A646" s="76"/>
      <c r="B646" s="76"/>
      <c r="C646" s="111"/>
      <c r="D646" s="53"/>
      <c r="E646" s="163"/>
      <c r="F646" s="163"/>
    </row>
    <row r="647" spans="1:6" s="2" customFormat="1" ht="15.75" x14ac:dyDescent="0.25">
      <c r="A647" s="69" t="s">
        <v>52</v>
      </c>
      <c r="B647" s="90" t="s">
        <v>97</v>
      </c>
      <c r="C647" s="110" t="s">
        <v>53</v>
      </c>
      <c r="D647" s="3"/>
      <c r="E647" s="78"/>
      <c r="F647" s="78"/>
    </row>
    <row r="648" spans="1:6" s="165" customFormat="1" ht="15.75" x14ac:dyDescent="0.25">
      <c r="A648" s="211" t="s">
        <v>398</v>
      </c>
      <c r="B648" s="211"/>
      <c r="C648" s="158"/>
      <c r="D648" s="159"/>
      <c r="E648" s="167"/>
      <c r="F648" s="167"/>
    </row>
    <row r="649" spans="1:6" s="4" customFormat="1" ht="14.25" x14ac:dyDescent="0.2">
      <c r="C649" s="104" t="s">
        <v>61</v>
      </c>
      <c r="D649" s="6">
        <f>SUM(D650:D651)</f>
        <v>11021388</v>
      </c>
      <c r="E649" s="36">
        <f t="shared" ref="E649:F649" si="181">SUM(E650:E651)</f>
        <v>764148</v>
      </c>
      <c r="F649" s="36">
        <f t="shared" si="181"/>
        <v>11785536</v>
      </c>
    </row>
    <row r="650" spans="1:6" x14ac:dyDescent="0.2">
      <c r="A650" s="79"/>
      <c r="B650" s="79"/>
      <c r="C650" s="122" t="s">
        <v>363</v>
      </c>
      <c r="D650" s="102">
        <v>11021388</v>
      </c>
      <c r="E650" s="102">
        <v>503239</v>
      </c>
      <c r="F650" s="102">
        <f t="shared" ref="F650:F651" si="182">D650+E650</f>
        <v>11524627</v>
      </c>
    </row>
    <row r="651" spans="1:6" s="45" customFormat="1" x14ac:dyDescent="0.2">
      <c r="A651" s="79"/>
      <c r="B651" s="79"/>
      <c r="C651" s="119" t="s">
        <v>169</v>
      </c>
      <c r="D651" s="102">
        <v>0</v>
      </c>
      <c r="E651" s="102">
        <v>260909</v>
      </c>
      <c r="F651" s="102">
        <f t="shared" si="182"/>
        <v>260909</v>
      </c>
    </row>
    <row r="652" spans="1:6" s="4" customFormat="1" ht="14.25" x14ac:dyDescent="0.2">
      <c r="A652" s="62"/>
      <c r="B652" s="62"/>
      <c r="C652" s="104" t="s">
        <v>3</v>
      </c>
      <c r="D652" s="6">
        <f t="shared" ref="D652:F653" si="183">D653</f>
        <v>11021388</v>
      </c>
      <c r="E652" s="36">
        <f t="shared" si="183"/>
        <v>764148</v>
      </c>
      <c r="F652" s="36">
        <f t="shared" si="183"/>
        <v>11785536</v>
      </c>
    </row>
    <row r="653" spans="1:6" s="16" customFormat="1" ht="15" x14ac:dyDescent="0.25">
      <c r="A653" s="25"/>
      <c r="B653" s="25"/>
      <c r="C653" s="106" t="s">
        <v>2</v>
      </c>
      <c r="D653" s="35">
        <f t="shared" si="183"/>
        <v>11021388</v>
      </c>
      <c r="E653" s="152">
        <f t="shared" si="183"/>
        <v>764148</v>
      </c>
      <c r="F653" s="152">
        <f t="shared" si="183"/>
        <v>11785536</v>
      </c>
    </row>
    <row r="654" spans="1:6" x14ac:dyDescent="0.2">
      <c r="A654" s="79"/>
      <c r="B654" s="79"/>
      <c r="C654" s="100" t="s">
        <v>86</v>
      </c>
      <c r="D654" s="9">
        <v>11021388</v>
      </c>
      <c r="E654" s="44">
        <v>764148</v>
      </c>
      <c r="F654" s="44">
        <f t="shared" ref="F654" si="184">D654+E654</f>
        <v>11785536</v>
      </c>
    </row>
    <row r="655" spans="1:6" s="14" customFormat="1" ht="11.25" x14ac:dyDescent="0.2">
      <c r="A655" s="76"/>
      <c r="B655" s="76"/>
      <c r="C655" s="111"/>
      <c r="D655" s="15"/>
      <c r="E655" s="163"/>
      <c r="F655" s="163"/>
    </row>
    <row r="656" spans="1:6" s="52" customFormat="1" ht="11.25" x14ac:dyDescent="0.2">
      <c r="A656" s="76"/>
      <c r="B656" s="76"/>
      <c r="C656" s="111"/>
      <c r="D656" s="53"/>
      <c r="E656" s="163"/>
      <c r="F656" s="163"/>
    </row>
    <row r="657" spans="1:6" s="52" customFormat="1" ht="11.25" x14ac:dyDescent="0.2">
      <c r="A657" s="76"/>
      <c r="B657" s="76"/>
      <c r="C657" s="111"/>
      <c r="D657" s="53"/>
      <c r="E657" s="163"/>
      <c r="F657" s="163"/>
    </row>
    <row r="658" spans="1:6" s="2" customFormat="1" ht="15.75" x14ac:dyDescent="0.25">
      <c r="A658" s="69" t="s">
        <v>42</v>
      </c>
      <c r="B658" s="90" t="s">
        <v>95</v>
      </c>
      <c r="C658" s="110" t="s">
        <v>165</v>
      </c>
      <c r="D658" s="3"/>
      <c r="E658" s="78"/>
      <c r="F658" s="78"/>
    </row>
    <row r="659" spans="1:6" s="165" customFormat="1" ht="15.75" x14ac:dyDescent="0.25">
      <c r="A659" s="211" t="s">
        <v>398</v>
      </c>
      <c r="B659" s="211"/>
      <c r="C659" s="158"/>
      <c r="D659" s="159"/>
      <c r="E659" s="167"/>
      <c r="F659" s="167"/>
    </row>
    <row r="660" spans="1:6" s="4" customFormat="1" ht="14.25" x14ac:dyDescent="0.2">
      <c r="C660" s="104" t="s">
        <v>61</v>
      </c>
      <c r="D660" s="6">
        <f>SUM(D661:D663)</f>
        <v>2135962</v>
      </c>
      <c r="E660" s="36">
        <f t="shared" ref="E660:F660" si="185">SUM(E661:E663)</f>
        <v>76239</v>
      </c>
      <c r="F660" s="36">
        <f t="shared" si="185"/>
        <v>2212201</v>
      </c>
    </row>
    <row r="661" spans="1:6" x14ac:dyDescent="0.2">
      <c r="A661" s="79"/>
      <c r="B661" s="79"/>
      <c r="C661" s="122" t="s">
        <v>363</v>
      </c>
      <c r="D661" s="9">
        <v>2004982</v>
      </c>
      <c r="E661" s="44">
        <v>36959</v>
      </c>
      <c r="F661" s="44">
        <f t="shared" ref="F661:F663" si="186">D661+E661</f>
        <v>2041941</v>
      </c>
    </row>
    <row r="662" spans="1:6" s="45" customFormat="1" x14ac:dyDescent="0.2">
      <c r="A662" s="79"/>
      <c r="B662" s="79"/>
      <c r="C662" s="115" t="s">
        <v>169</v>
      </c>
      <c r="D662" s="44">
        <v>130900</v>
      </c>
      <c r="E662" s="44">
        <v>39310</v>
      </c>
      <c r="F662" s="44">
        <f t="shared" si="186"/>
        <v>170210</v>
      </c>
    </row>
    <row r="663" spans="1:6" x14ac:dyDescent="0.2">
      <c r="A663" s="79"/>
      <c r="B663" s="79"/>
      <c r="C663" s="100" t="s">
        <v>115</v>
      </c>
      <c r="D663" s="9">
        <v>80</v>
      </c>
      <c r="E663" s="44">
        <v>-30</v>
      </c>
      <c r="F663" s="44">
        <f t="shared" si="186"/>
        <v>50</v>
      </c>
    </row>
    <row r="664" spans="1:6" s="4" customFormat="1" ht="14.25" x14ac:dyDescent="0.2">
      <c r="A664" s="62"/>
      <c r="B664" s="62"/>
      <c r="C664" s="104" t="s">
        <v>3</v>
      </c>
      <c r="D664" s="6">
        <f>D665+D671</f>
        <v>2135962</v>
      </c>
      <c r="E664" s="36">
        <f t="shared" ref="E664:F664" si="187">E665+E671</f>
        <v>76239</v>
      </c>
      <c r="F664" s="36">
        <f t="shared" si="187"/>
        <v>2212201</v>
      </c>
    </row>
    <row r="665" spans="1:6" s="16" customFormat="1" ht="15" x14ac:dyDescent="0.25">
      <c r="A665" s="25"/>
      <c r="B665" s="25"/>
      <c r="C665" s="106" t="s">
        <v>2</v>
      </c>
      <c r="D665" s="35">
        <f>D666</f>
        <v>2127328</v>
      </c>
      <c r="E665" s="152">
        <f t="shared" ref="E665:F665" si="188">E666</f>
        <v>76239</v>
      </c>
      <c r="F665" s="152">
        <f t="shared" si="188"/>
        <v>2203567</v>
      </c>
    </row>
    <row r="666" spans="1:6" x14ac:dyDescent="0.2">
      <c r="A666" s="79"/>
      <c r="B666" s="79"/>
      <c r="C666" s="100" t="s">
        <v>5</v>
      </c>
      <c r="D666" s="9">
        <v>2127328</v>
      </c>
      <c r="E666" s="44">
        <v>76239</v>
      </c>
      <c r="F666" s="44">
        <f t="shared" ref="F666:F671" si="189">D666+E666</f>
        <v>2203567</v>
      </c>
    </row>
    <row r="667" spans="1:6" x14ac:dyDescent="0.2">
      <c r="A667" s="79"/>
      <c r="B667" s="79"/>
      <c r="C667" s="112" t="s">
        <v>114</v>
      </c>
      <c r="D667" s="9">
        <v>1530363</v>
      </c>
      <c r="E667" s="44">
        <v>30000</v>
      </c>
      <c r="F667" s="44">
        <f t="shared" si="189"/>
        <v>1560363</v>
      </c>
    </row>
    <row r="668" spans="1:6" s="48" customFormat="1" ht="12" x14ac:dyDescent="0.2">
      <c r="A668" s="81"/>
      <c r="B668" s="81"/>
      <c r="C668" s="116" t="s">
        <v>168</v>
      </c>
      <c r="D668" s="47">
        <v>112500</v>
      </c>
      <c r="E668" s="155">
        <v>30000</v>
      </c>
      <c r="F668" s="187">
        <f t="shared" si="189"/>
        <v>142500</v>
      </c>
    </row>
    <row r="669" spans="1:6" x14ac:dyDescent="0.2">
      <c r="A669" s="79"/>
      <c r="B669" s="79"/>
      <c r="C669" s="120" t="s">
        <v>117</v>
      </c>
      <c r="D669" s="9">
        <v>1201230</v>
      </c>
      <c r="E669" s="44">
        <v>-15726</v>
      </c>
      <c r="F669" s="44">
        <f t="shared" si="189"/>
        <v>1185504</v>
      </c>
    </row>
    <row r="670" spans="1:6" s="48" customFormat="1" ht="12" x14ac:dyDescent="0.2">
      <c r="A670" s="81"/>
      <c r="B670" s="81"/>
      <c r="C670" s="117" t="s">
        <v>236</v>
      </c>
      <c r="D670" s="47">
        <v>91027</v>
      </c>
      <c r="E670" s="155">
        <v>24274</v>
      </c>
      <c r="F670" s="187">
        <f t="shared" si="189"/>
        <v>115301</v>
      </c>
    </row>
    <row r="671" spans="1:6" s="16" customFormat="1" ht="15" x14ac:dyDescent="0.25">
      <c r="A671" s="25"/>
      <c r="B671" s="25"/>
      <c r="C671" s="106" t="s">
        <v>82</v>
      </c>
      <c r="D671" s="35">
        <v>8634</v>
      </c>
      <c r="E671" s="152">
        <v>0</v>
      </c>
      <c r="F671" s="152">
        <f t="shared" si="189"/>
        <v>8634</v>
      </c>
    </row>
    <row r="672" spans="1:6" s="14" customFormat="1" ht="11.25" x14ac:dyDescent="0.2">
      <c r="A672" s="76"/>
      <c r="B672" s="76"/>
      <c r="C672" s="111"/>
      <c r="D672" s="15"/>
      <c r="E672" s="163"/>
      <c r="F672" s="163"/>
    </row>
    <row r="673" spans="1:6" s="52" customFormat="1" ht="11.25" x14ac:dyDescent="0.2">
      <c r="A673" s="76"/>
      <c r="B673" s="76"/>
      <c r="C673" s="111"/>
      <c r="D673" s="53"/>
      <c r="E673" s="163"/>
      <c r="F673" s="163"/>
    </row>
    <row r="674" spans="1:6" s="52" customFormat="1" ht="11.25" x14ac:dyDescent="0.2">
      <c r="A674" s="76"/>
      <c r="B674" s="76"/>
      <c r="C674" s="111"/>
      <c r="D674" s="53"/>
      <c r="E674" s="163"/>
      <c r="F674" s="163"/>
    </row>
    <row r="675" spans="1:6" s="2" customFormat="1" ht="15.75" x14ac:dyDescent="0.25">
      <c r="A675" s="69" t="s">
        <v>68</v>
      </c>
      <c r="B675" s="90" t="s">
        <v>95</v>
      </c>
      <c r="C675" s="110" t="s">
        <v>70</v>
      </c>
      <c r="D675" s="3"/>
      <c r="E675" s="78"/>
      <c r="F675" s="78"/>
    </row>
    <row r="676" spans="1:6" s="165" customFormat="1" ht="15.75" x14ac:dyDescent="0.25">
      <c r="A676" s="211" t="s">
        <v>416</v>
      </c>
      <c r="B676" s="211"/>
      <c r="C676" s="158"/>
      <c r="D676" s="159"/>
      <c r="E676" s="167"/>
      <c r="F676" s="167"/>
    </row>
    <row r="677" spans="1:6" s="4" customFormat="1" ht="14.25" x14ac:dyDescent="0.2">
      <c r="C677" s="104" t="s">
        <v>61</v>
      </c>
      <c r="D677" s="6">
        <f>SUM(D678:D678)</f>
        <v>5136666</v>
      </c>
      <c r="E677" s="36">
        <f t="shared" ref="E677:F677" si="190">SUM(E678:E678)</f>
        <v>-511345</v>
      </c>
      <c r="F677" s="36">
        <f t="shared" si="190"/>
        <v>4625321</v>
      </c>
    </row>
    <row r="678" spans="1:6" x14ac:dyDescent="0.2">
      <c r="A678" s="79"/>
      <c r="B678" s="79"/>
      <c r="C678" s="122" t="s">
        <v>363</v>
      </c>
      <c r="D678" s="9">
        <v>5136666</v>
      </c>
      <c r="E678" s="44">
        <v>-511345</v>
      </c>
      <c r="F678" s="44">
        <f t="shared" ref="F678" si="191">D678+E678</f>
        <v>4625321</v>
      </c>
    </row>
    <row r="679" spans="1:6" s="4" customFormat="1" ht="14.25" x14ac:dyDescent="0.2">
      <c r="A679" s="62"/>
      <c r="B679" s="62"/>
      <c r="C679" s="104" t="s">
        <v>3</v>
      </c>
      <c r="D679" s="6">
        <f t="shared" ref="D679:F679" si="192">D680</f>
        <v>5136666</v>
      </c>
      <c r="E679" s="36">
        <f t="shared" si="192"/>
        <v>-511345</v>
      </c>
      <c r="F679" s="36">
        <f t="shared" si="192"/>
        <v>4625321</v>
      </c>
    </row>
    <row r="680" spans="1:6" s="16" customFormat="1" ht="15" x14ac:dyDescent="0.25">
      <c r="A680" s="25"/>
      <c r="B680" s="25"/>
      <c r="C680" s="106" t="s">
        <v>2</v>
      </c>
      <c r="D680" s="35">
        <f>D682+D681</f>
        <v>5136666</v>
      </c>
      <c r="E680" s="152">
        <f t="shared" ref="E680:F680" si="193">E682+E681</f>
        <v>-511345</v>
      </c>
      <c r="F680" s="152">
        <f t="shared" si="193"/>
        <v>4625321</v>
      </c>
    </row>
    <row r="681" spans="1:6" s="45" customFormat="1" x14ac:dyDescent="0.2">
      <c r="A681" s="79"/>
      <c r="B681" s="79"/>
      <c r="C681" s="122" t="s">
        <v>1</v>
      </c>
      <c r="D681" s="102">
        <v>0</v>
      </c>
      <c r="E681" s="102">
        <v>1597</v>
      </c>
      <c r="F681" s="102">
        <f t="shared" ref="F681" si="194">D681+E681</f>
        <v>1597</v>
      </c>
    </row>
    <row r="682" spans="1:6" x14ac:dyDescent="0.2">
      <c r="A682" s="79"/>
      <c r="B682" s="79"/>
      <c r="C682" s="122" t="s">
        <v>86</v>
      </c>
      <c r="D682" s="102">
        <v>5136666</v>
      </c>
      <c r="E682" s="102">
        <v>-512942</v>
      </c>
      <c r="F682" s="102">
        <f t="shared" ref="F682" si="195">D682+E682</f>
        <v>4623724</v>
      </c>
    </row>
    <row r="683" spans="1:6" s="14" customFormat="1" ht="11.25" x14ac:dyDescent="0.2">
      <c r="A683" s="76"/>
      <c r="B683" s="76"/>
      <c r="C683" s="111"/>
      <c r="D683" s="15"/>
      <c r="E683" s="163"/>
      <c r="F683" s="163"/>
    </row>
    <row r="684" spans="1:6" s="52" customFormat="1" ht="11.25" x14ac:dyDescent="0.2">
      <c r="A684" s="76"/>
      <c r="B684" s="76"/>
      <c r="C684" s="111"/>
      <c r="D684" s="53"/>
      <c r="E684" s="163"/>
      <c r="F684" s="163"/>
    </row>
    <row r="685" spans="1:6" s="52" customFormat="1" ht="11.25" x14ac:dyDescent="0.2">
      <c r="A685" s="76"/>
      <c r="B685" s="76"/>
      <c r="C685" s="111"/>
      <c r="D685" s="53"/>
      <c r="E685" s="163"/>
      <c r="F685" s="163"/>
    </row>
    <row r="686" spans="1:6" s="41" customFormat="1" ht="15.75" x14ac:dyDescent="0.25">
      <c r="A686" s="69" t="s">
        <v>44</v>
      </c>
      <c r="B686" s="90" t="s">
        <v>95</v>
      </c>
      <c r="C686" s="110" t="s">
        <v>154</v>
      </c>
      <c r="D686" s="3"/>
      <c r="E686" s="78"/>
      <c r="F686" s="78"/>
    </row>
    <row r="687" spans="1:6" s="52" customFormat="1" ht="15.75" x14ac:dyDescent="0.25">
      <c r="A687" s="211" t="s">
        <v>369</v>
      </c>
      <c r="B687" s="211"/>
      <c r="C687" s="158"/>
      <c r="D687" s="159"/>
      <c r="E687" s="167"/>
      <c r="F687" s="167"/>
    </row>
    <row r="688" spans="1:6" s="41" customFormat="1" ht="14.25" x14ac:dyDescent="0.2">
      <c r="C688" s="104" t="s">
        <v>61</v>
      </c>
      <c r="D688" s="6">
        <f>D689+D691+D690</f>
        <v>11411858</v>
      </c>
      <c r="E688" s="36">
        <f t="shared" ref="E688:F688" si="196">E689+E691+E690</f>
        <v>112990</v>
      </c>
      <c r="F688" s="36">
        <f t="shared" si="196"/>
        <v>11524848</v>
      </c>
    </row>
    <row r="689" spans="1:6" s="41" customFormat="1" x14ac:dyDescent="0.2">
      <c r="A689" s="79"/>
      <c r="B689" s="79"/>
      <c r="C689" s="122" t="s">
        <v>363</v>
      </c>
      <c r="D689" s="9">
        <v>10385084</v>
      </c>
      <c r="E689" s="44">
        <v>15990</v>
      </c>
      <c r="F689" s="44">
        <f t="shared" ref="F689:F691" si="197">D689+E689</f>
        <v>10401074</v>
      </c>
    </row>
    <row r="690" spans="1:6" s="41" customFormat="1" x14ac:dyDescent="0.2">
      <c r="A690" s="79"/>
      <c r="B690" s="79"/>
      <c r="C690" s="115" t="s">
        <v>169</v>
      </c>
      <c r="D690" s="9">
        <v>940923</v>
      </c>
      <c r="E690" s="44">
        <v>97000</v>
      </c>
      <c r="F690" s="44">
        <f t="shared" si="197"/>
        <v>1037923</v>
      </c>
    </row>
    <row r="691" spans="1:6" x14ac:dyDescent="0.2">
      <c r="A691" s="79"/>
      <c r="B691" s="79"/>
      <c r="C691" s="100" t="s">
        <v>115</v>
      </c>
      <c r="D691" s="9">
        <v>85851</v>
      </c>
      <c r="E691" s="44">
        <v>0</v>
      </c>
      <c r="F691" s="44">
        <f t="shared" si="197"/>
        <v>85851</v>
      </c>
    </row>
    <row r="692" spans="1:6" s="41" customFormat="1" ht="14.25" x14ac:dyDescent="0.2">
      <c r="A692" s="62"/>
      <c r="B692" s="62"/>
      <c r="C692" s="104" t="s">
        <v>3</v>
      </c>
      <c r="D692" s="6">
        <f>D693</f>
        <v>11411858</v>
      </c>
      <c r="E692" s="36">
        <f t="shared" ref="E692:F692" si="198">E693</f>
        <v>112990</v>
      </c>
      <c r="F692" s="36">
        <f t="shared" si="198"/>
        <v>11524848</v>
      </c>
    </row>
    <row r="693" spans="1:6" s="41" customFormat="1" ht="15" x14ac:dyDescent="0.25">
      <c r="A693" s="25"/>
      <c r="B693" s="25"/>
      <c r="C693" s="106" t="s">
        <v>2</v>
      </c>
      <c r="D693" s="35">
        <f>D694+D699</f>
        <v>11411858</v>
      </c>
      <c r="E693" s="152">
        <f t="shared" ref="E693:F693" si="199">E694+E699</f>
        <v>112990</v>
      </c>
      <c r="F693" s="152">
        <f t="shared" si="199"/>
        <v>11524848</v>
      </c>
    </row>
    <row r="694" spans="1:6" s="41" customFormat="1" x14ac:dyDescent="0.2">
      <c r="A694" s="79"/>
      <c r="B694" s="79"/>
      <c r="C694" s="100" t="s">
        <v>5</v>
      </c>
      <c r="D694" s="9">
        <v>11120441</v>
      </c>
      <c r="E694" s="44">
        <v>-61010</v>
      </c>
      <c r="F694" s="44">
        <f t="shared" ref="F694:F699" si="200">D694+E694</f>
        <v>11059431</v>
      </c>
    </row>
    <row r="695" spans="1:6" s="41" customFormat="1" x14ac:dyDescent="0.2">
      <c r="A695" s="79"/>
      <c r="B695" s="79"/>
      <c r="C695" s="125" t="s">
        <v>114</v>
      </c>
      <c r="D695" s="9">
        <v>10016190</v>
      </c>
      <c r="E695" s="44">
        <v>-100000</v>
      </c>
      <c r="F695" s="44">
        <f t="shared" si="200"/>
        <v>9916190</v>
      </c>
    </row>
    <row r="696" spans="1:6" s="48" customFormat="1" ht="12" x14ac:dyDescent="0.2">
      <c r="A696" s="81"/>
      <c r="B696" s="81"/>
      <c r="C696" s="116" t="s">
        <v>168</v>
      </c>
      <c r="D696" s="47">
        <v>717723</v>
      </c>
      <c r="E696" s="155">
        <v>-100000</v>
      </c>
      <c r="F696" s="187">
        <f t="shared" si="200"/>
        <v>617723</v>
      </c>
    </row>
    <row r="697" spans="1:6" s="41" customFormat="1" x14ac:dyDescent="0.2">
      <c r="A697" s="79"/>
      <c r="B697" s="79"/>
      <c r="C697" s="112" t="s">
        <v>117</v>
      </c>
      <c r="D697" s="9">
        <v>7784903</v>
      </c>
      <c r="E697" s="44">
        <v>-305913</v>
      </c>
      <c r="F697" s="44">
        <f t="shared" si="200"/>
        <v>7478990</v>
      </c>
    </row>
    <row r="698" spans="1:6" s="48" customFormat="1" x14ac:dyDescent="0.2">
      <c r="A698" s="81"/>
      <c r="B698" s="81"/>
      <c r="C698" s="117" t="s">
        <v>236</v>
      </c>
      <c r="D698" s="47">
        <v>580728</v>
      </c>
      <c r="E698" s="155">
        <v>-80913</v>
      </c>
      <c r="F698" s="44">
        <f t="shared" si="200"/>
        <v>499815</v>
      </c>
    </row>
    <row r="699" spans="1:6" x14ac:dyDescent="0.2">
      <c r="A699" s="79"/>
      <c r="B699" s="79"/>
      <c r="C699" s="100" t="s">
        <v>86</v>
      </c>
      <c r="D699" s="9">
        <v>291417</v>
      </c>
      <c r="E699" s="44">
        <v>174000</v>
      </c>
      <c r="F699" s="44">
        <f t="shared" si="200"/>
        <v>465417</v>
      </c>
    </row>
    <row r="700" spans="1:6" s="14" customFormat="1" ht="11.25" x14ac:dyDescent="0.2">
      <c r="A700" s="76"/>
      <c r="B700" s="76"/>
      <c r="C700" s="111"/>
      <c r="D700" s="15"/>
      <c r="E700" s="163"/>
      <c r="F700" s="163"/>
    </row>
    <row r="701" spans="1:6" s="52" customFormat="1" ht="11.25" x14ac:dyDescent="0.2">
      <c r="A701" s="76"/>
      <c r="B701" s="76"/>
      <c r="C701" s="111"/>
      <c r="D701" s="53"/>
      <c r="E701" s="163"/>
      <c r="F701" s="163"/>
    </row>
    <row r="702" spans="1:6" s="52" customFormat="1" ht="11.25" x14ac:dyDescent="0.2">
      <c r="A702" s="76"/>
      <c r="B702" s="76"/>
      <c r="C702" s="111"/>
      <c r="D702" s="53"/>
      <c r="E702" s="163"/>
      <c r="F702" s="163"/>
    </row>
    <row r="703" spans="1:6" s="52" customFormat="1" ht="11.25" x14ac:dyDescent="0.2">
      <c r="A703" s="76"/>
      <c r="B703" s="76"/>
      <c r="C703" s="111"/>
      <c r="D703" s="53"/>
      <c r="E703" s="163"/>
      <c r="F703" s="163"/>
    </row>
    <row r="704" spans="1:6" s="52" customFormat="1" ht="11.25" x14ac:dyDescent="0.2">
      <c r="A704" s="76"/>
      <c r="B704" s="76"/>
      <c r="C704" s="111"/>
      <c r="D704" s="53"/>
      <c r="E704" s="163"/>
      <c r="F704" s="163"/>
    </row>
    <row r="705" spans="1:6" s="164" customFormat="1" ht="11.25" x14ac:dyDescent="0.2">
      <c r="A705" s="160"/>
      <c r="B705" s="160"/>
      <c r="C705" s="162"/>
      <c r="D705" s="163"/>
      <c r="E705" s="163"/>
      <c r="F705" s="163"/>
    </row>
    <row r="706" spans="1:6" s="52" customFormat="1" ht="11.25" x14ac:dyDescent="0.2">
      <c r="A706" s="76"/>
      <c r="B706" s="76"/>
      <c r="C706" s="111"/>
      <c r="D706" s="53"/>
      <c r="E706" s="163"/>
      <c r="F706" s="163"/>
    </row>
    <row r="707" spans="1:6" s="52" customFormat="1" ht="11.25" x14ac:dyDescent="0.2">
      <c r="A707" s="76"/>
      <c r="B707" s="76"/>
      <c r="C707" s="111"/>
      <c r="D707" s="53"/>
      <c r="E707" s="163"/>
      <c r="F707" s="163"/>
    </row>
    <row r="708" spans="1:6" s="14" customFormat="1" ht="15.75" x14ac:dyDescent="0.25">
      <c r="A708" s="69" t="s">
        <v>171</v>
      </c>
      <c r="B708" s="90" t="s">
        <v>92</v>
      </c>
      <c r="C708" s="123" t="s">
        <v>333</v>
      </c>
      <c r="D708" s="3"/>
      <c r="E708" s="78"/>
      <c r="F708" s="78"/>
    </row>
    <row r="709" spans="1:6" s="14" customFormat="1" ht="15.75" x14ac:dyDescent="0.25">
      <c r="A709" s="211" t="s">
        <v>368</v>
      </c>
      <c r="B709" s="211"/>
      <c r="C709" s="123" t="s">
        <v>332</v>
      </c>
      <c r="D709" s="3"/>
      <c r="E709" s="78"/>
      <c r="F709" s="78"/>
    </row>
    <row r="710" spans="1:6" s="52" customFormat="1" ht="11.25" x14ac:dyDescent="0.2">
      <c r="A710" s="92"/>
      <c r="B710" s="92"/>
      <c r="C710" s="158"/>
      <c r="D710" s="159"/>
      <c r="E710" s="167"/>
      <c r="F710" s="167"/>
    </row>
    <row r="711" spans="1:6" s="14" customFormat="1" ht="14.25" x14ac:dyDescent="0.2">
      <c r="A711" s="62"/>
      <c r="B711" s="62"/>
      <c r="C711" s="104" t="s">
        <v>61</v>
      </c>
      <c r="D711" s="6">
        <f>D712</f>
        <v>724628</v>
      </c>
      <c r="E711" s="36">
        <f t="shared" ref="E711:F711" si="201">E712</f>
        <v>0</v>
      </c>
      <c r="F711" s="36">
        <f t="shared" si="201"/>
        <v>724628</v>
      </c>
    </row>
    <row r="712" spans="1:6" s="14" customFormat="1" x14ac:dyDescent="0.2">
      <c r="A712" s="79"/>
      <c r="B712" s="79"/>
      <c r="C712" s="122" t="s">
        <v>363</v>
      </c>
      <c r="D712" s="9">
        <v>724628</v>
      </c>
      <c r="E712" s="44">
        <v>0</v>
      </c>
      <c r="F712" s="44">
        <f t="shared" ref="F712" si="202">D712+E712</f>
        <v>724628</v>
      </c>
    </row>
    <row r="713" spans="1:6" s="14" customFormat="1" ht="14.25" x14ac:dyDescent="0.2">
      <c r="A713" s="62"/>
      <c r="B713" s="62"/>
      <c r="C713" s="104" t="s">
        <v>3</v>
      </c>
      <c r="D713" s="6">
        <f>D714</f>
        <v>724628</v>
      </c>
      <c r="E713" s="36">
        <f t="shared" ref="E713:F713" si="203">E714</f>
        <v>0</v>
      </c>
      <c r="F713" s="36">
        <f t="shared" si="203"/>
        <v>724628</v>
      </c>
    </row>
    <row r="714" spans="1:6" s="14" customFormat="1" ht="15" x14ac:dyDescent="0.25">
      <c r="A714" s="25"/>
      <c r="B714" s="25"/>
      <c r="C714" s="106" t="s">
        <v>2</v>
      </c>
      <c r="D714" s="35">
        <f>D715+D716</f>
        <v>724628</v>
      </c>
      <c r="E714" s="152">
        <f t="shared" ref="E714:F714" si="204">E715+E716</f>
        <v>0</v>
      </c>
      <c r="F714" s="152">
        <f t="shared" si="204"/>
        <v>724628</v>
      </c>
    </row>
    <row r="715" spans="1:6" s="14" customFormat="1" x14ac:dyDescent="0.2">
      <c r="A715" s="79"/>
      <c r="B715" s="66"/>
      <c r="C715" s="100" t="s">
        <v>1</v>
      </c>
      <c r="D715" s="9">
        <v>674628</v>
      </c>
      <c r="E715" s="44">
        <v>0</v>
      </c>
      <c r="F715" s="44">
        <f t="shared" ref="F715:F716" si="205">D715+E715</f>
        <v>674628</v>
      </c>
    </row>
    <row r="716" spans="1:6" x14ac:dyDescent="0.2">
      <c r="A716" s="79"/>
      <c r="B716" s="79"/>
      <c r="C716" s="100" t="s">
        <v>86</v>
      </c>
      <c r="D716" s="9">
        <v>50000</v>
      </c>
      <c r="E716" s="44">
        <v>0</v>
      </c>
      <c r="F716" s="44">
        <f t="shared" si="205"/>
        <v>50000</v>
      </c>
    </row>
    <row r="717" spans="1:6" s="14" customFormat="1" ht="11.25" x14ac:dyDescent="0.2">
      <c r="A717" s="76"/>
      <c r="B717" s="76"/>
      <c r="C717" s="111"/>
      <c r="D717" s="15"/>
      <c r="E717" s="163"/>
      <c r="F717" s="163"/>
    </row>
    <row r="718" spans="1:6" s="52" customFormat="1" ht="11.25" x14ac:dyDescent="0.2">
      <c r="A718" s="76"/>
      <c r="B718" s="76"/>
      <c r="C718" s="111"/>
      <c r="D718" s="53"/>
      <c r="E718" s="163"/>
      <c r="F718" s="163"/>
    </row>
    <row r="719" spans="1:6" s="2" customFormat="1" ht="15.75" x14ac:dyDescent="0.25">
      <c r="A719" s="69" t="s">
        <v>43</v>
      </c>
      <c r="B719" s="90" t="s">
        <v>95</v>
      </c>
      <c r="C719" s="110" t="s">
        <v>164</v>
      </c>
      <c r="D719" s="3"/>
      <c r="E719" s="78"/>
      <c r="F719" s="78"/>
    </row>
    <row r="720" spans="1:6" s="165" customFormat="1" ht="15.75" x14ac:dyDescent="0.25">
      <c r="A720" s="211" t="s">
        <v>417</v>
      </c>
      <c r="B720" s="211"/>
      <c r="C720" s="158"/>
      <c r="D720" s="159"/>
      <c r="E720" s="167"/>
      <c r="F720" s="167"/>
    </row>
    <row r="721" spans="1:6" s="4" customFormat="1" ht="14.25" x14ac:dyDescent="0.2">
      <c r="C721" s="104" t="s">
        <v>61</v>
      </c>
      <c r="D721" s="6">
        <f>D722+D723</f>
        <v>177242</v>
      </c>
      <c r="E721" s="36">
        <f t="shared" ref="E721:F721" si="206">E722+E723</f>
        <v>0</v>
      </c>
      <c r="F721" s="36">
        <f t="shared" si="206"/>
        <v>177242</v>
      </c>
    </row>
    <row r="722" spans="1:6" x14ac:dyDescent="0.2">
      <c r="A722" s="79"/>
      <c r="B722" s="79"/>
      <c r="C722" s="122" t="s">
        <v>363</v>
      </c>
      <c r="D722" s="9">
        <v>174842</v>
      </c>
      <c r="E722" s="44">
        <v>0</v>
      </c>
      <c r="F722" s="44">
        <f t="shared" ref="F722:F723" si="207">D722+E722</f>
        <v>174842</v>
      </c>
    </row>
    <row r="723" spans="1:6" x14ac:dyDescent="0.2">
      <c r="A723" s="79"/>
      <c r="B723" s="79"/>
      <c r="C723" s="100" t="s">
        <v>115</v>
      </c>
      <c r="D723" s="9">
        <v>2400</v>
      </c>
      <c r="E723" s="44">
        <v>0</v>
      </c>
      <c r="F723" s="44">
        <f t="shared" si="207"/>
        <v>2400</v>
      </c>
    </row>
    <row r="724" spans="1:6" s="4" customFormat="1" ht="14.25" x14ac:dyDescent="0.2">
      <c r="A724" s="62"/>
      <c r="B724" s="62"/>
      <c r="C724" s="104" t="s">
        <v>3</v>
      </c>
      <c r="D724" s="6">
        <f>D725+D727</f>
        <v>177242</v>
      </c>
      <c r="E724" s="36">
        <f t="shared" ref="E724:F724" si="208">E725+E727</f>
        <v>0</v>
      </c>
      <c r="F724" s="36">
        <f t="shared" si="208"/>
        <v>177242</v>
      </c>
    </row>
    <row r="725" spans="1:6" s="16" customFormat="1" ht="15" x14ac:dyDescent="0.25">
      <c r="A725" s="25"/>
      <c r="B725" s="25"/>
      <c r="C725" s="106" t="s">
        <v>2</v>
      </c>
      <c r="D725" s="35">
        <f>D726</f>
        <v>82242</v>
      </c>
      <c r="E725" s="152">
        <f t="shared" ref="E725:F725" si="209">E726</f>
        <v>-21840</v>
      </c>
      <c r="F725" s="152">
        <f t="shared" si="209"/>
        <v>60402</v>
      </c>
    </row>
    <row r="726" spans="1:6" x14ac:dyDescent="0.2">
      <c r="A726" s="79"/>
      <c r="B726" s="79"/>
      <c r="C726" s="100" t="s">
        <v>1</v>
      </c>
      <c r="D726" s="9">
        <v>82242</v>
      </c>
      <c r="E726" s="44">
        <v>-21840</v>
      </c>
      <c r="F726" s="44">
        <f t="shared" ref="F726:F727" si="210">D726+E726</f>
        <v>60402</v>
      </c>
    </row>
    <row r="727" spans="1:6" ht="15" x14ac:dyDescent="0.25">
      <c r="A727" s="79"/>
      <c r="B727" s="79"/>
      <c r="C727" s="106" t="s">
        <v>82</v>
      </c>
      <c r="D727" s="35">
        <v>95000</v>
      </c>
      <c r="E727" s="152">
        <v>21840</v>
      </c>
      <c r="F727" s="152">
        <f t="shared" si="210"/>
        <v>116840</v>
      </c>
    </row>
    <row r="728" spans="1:6" s="14" customFormat="1" ht="11.25" x14ac:dyDescent="0.2">
      <c r="A728" s="76"/>
      <c r="B728" s="76"/>
      <c r="C728" s="111"/>
      <c r="D728" s="15"/>
      <c r="E728" s="163"/>
      <c r="F728" s="163"/>
    </row>
    <row r="729" spans="1:6" s="52" customFormat="1" ht="11.25" x14ac:dyDescent="0.2">
      <c r="A729" s="76"/>
      <c r="B729" s="76"/>
      <c r="C729" s="111"/>
      <c r="D729" s="53"/>
      <c r="E729" s="163"/>
      <c r="F729" s="163"/>
    </row>
    <row r="730" spans="1:6" s="2" customFormat="1" ht="15.75" x14ac:dyDescent="0.25">
      <c r="A730" s="69" t="s">
        <v>59</v>
      </c>
      <c r="B730" s="90" t="s">
        <v>111</v>
      </c>
      <c r="C730" s="110" t="s">
        <v>73</v>
      </c>
      <c r="D730" s="3"/>
      <c r="E730" s="78"/>
      <c r="F730" s="78"/>
    </row>
    <row r="731" spans="1:6" s="165" customFormat="1" ht="15.75" x14ac:dyDescent="0.25">
      <c r="A731" s="211" t="s">
        <v>371</v>
      </c>
      <c r="B731" s="211"/>
      <c r="C731" s="158"/>
      <c r="D731" s="159"/>
      <c r="E731" s="167"/>
      <c r="F731" s="167"/>
    </row>
    <row r="732" spans="1:6" s="4" customFormat="1" ht="14.25" x14ac:dyDescent="0.2">
      <c r="C732" s="104" t="s">
        <v>61</v>
      </c>
      <c r="D732" s="6">
        <f>SUM(D733:D734)</f>
        <v>1534182</v>
      </c>
      <c r="E732" s="36">
        <f t="shared" ref="E732:F732" si="211">SUM(E733:E734)</f>
        <v>7498</v>
      </c>
      <c r="F732" s="36">
        <f t="shared" si="211"/>
        <v>1541680</v>
      </c>
    </row>
    <row r="733" spans="1:6" s="4" customFormat="1" ht="14.25" x14ac:dyDescent="0.2">
      <c r="A733" s="79"/>
      <c r="B733" s="79"/>
      <c r="C733" s="122" t="s">
        <v>363</v>
      </c>
      <c r="D733" s="9">
        <v>1505321</v>
      </c>
      <c r="E733" s="44">
        <v>-6061</v>
      </c>
      <c r="F733" s="44">
        <f t="shared" ref="F733:F734" si="212">D733+E733</f>
        <v>1499260</v>
      </c>
    </row>
    <row r="734" spans="1:6" s="4" customFormat="1" ht="14.25" x14ac:dyDescent="0.2">
      <c r="A734" s="79"/>
      <c r="B734" s="79"/>
      <c r="C734" s="115" t="s">
        <v>169</v>
      </c>
      <c r="D734" s="44">
        <v>28861</v>
      </c>
      <c r="E734" s="44">
        <v>13559</v>
      </c>
      <c r="F734" s="44">
        <f t="shared" si="212"/>
        <v>42420</v>
      </c>
    </row>
    <row r="735" spans="1:6" s="4" customFormat="1" ht="14.25" x14ac:dyDescent="0.2">
      <c r="A735" s="62"/>
      <c r="B735" s="62"/>
      <c r="C735" s="104" t="s">
        <v>3</v>
      </c>
      <c r="D735" s="6">
        <f t="shared" ref="D735:F736" si="213">D736</f>
        <v>1534182</v>
      </c>
      <c r="E735" s="36">
        <f t="shared" si="213"/>
        <v>7498</v>
      </c>
      <c r="F735" s="36">
        <f t="shared" si="213"/>
        <v>1541680</v>
      </c>
    </row>
    <row r="736" spans="1:6" s="4" customFormat="1" ht="15" x14ac:dyDescent="0.25">
      <c r="A736" s="25"/>
      <c r="B736" s="25"/>
      <c r="C736" s="106" t="s">
        <v>2</v>
      </c>
      <c r="D736" s="35">
        <f t="shared" si="213"/>
        <v>1534182</v>
      </c>
      <c r="E736" s="152">
        <f t="shared" si="213"/>
        <v>7498</v>
      </c>
      <c r="F736" s="152">
        <f t="shared" si="213"/>
        <v>1541680</v>
      </c>
    </row>
    <row r="737" spans="1:6" x14ac:dyDescent="0.2">
      <c r="A737" s="79"/>
      <c r="B737" s="79"/>
      <c r="C737" s="100" t="s">
        <v>86</v>
      </c>
      <c r="D737" s="9">
        <v>1534182</v>
      </c>
      <c r="E737" s="44">
        <v>7498</v>
      </c>
      <c r="F737" s="44">
        <f t="shared" ref="F737" si="214">D737+E737</f>
        <v>1541680</v>
      </c>
    </row>
    <row r="738" spans="1:6" s="52" customFormat="1" ht="11.25" x14ac:dyDescent="0.2">
      <c r="A738" s="76"/>
      <c r="B738" s="76"/>
      <c r="C738" s="109"/>
      <c r="D738" s="53"/>
      <c r="E738" s="163"/>
      <c r="F738" s="163"/>
    </row>
    <row r="739" spans="1:6" s="52" customFormat="1" ht="11.25" x14ac:dyDescent="0.2">
      <c r="A739" s="76"/>
      <c r="B739" s="76"/>
      <c r="C739" s="111"/>
      <c r="D739" s="53"/>
      <c r="E739" s="163"/>
      <c r="F739" s="163"/>
    </row>
    <row r="740" spans="1:6" ht="15.75" x14ac:dyDescent="0.25">
      <c r="A740" s="69" t="s">
        <v>67</v>
      </c>
      <c r="B740" s="90" t="s">
        <v>111</v>
      </c>
      <c r="C740" s="110" t="s">
        <v>69</v>
      </c>
      <c r="D740" s="3"/>
      <c r="E740" s="78"/>
      <c r="F740" s="78"/>
    </row>
    <row r="741" spans="1:6" s="52" customFormat="1" ht="15.75" x14ac:dyDescent="0.25">
      <c r="A741" s="211" t="s">
        <v>371</v>
      </c>
      <c r="B741" s="211"/>
      <c r="C741" s="158"/>
      <c r="D741" s="159"/>
      <c r="E741" s="167"/>
      <c r="F741" s="167"/>
    </row>
    <row r="742" spans="1:6" ht="14.25" x14ac:dyDescent="0.2">
      <c r="C742" s="104" t="s">
        <v>61</v>
      </c>
      <c r="D742" s="6">
        <f>D743+D744</f>
        <v>1733682</v>
      </c>
      <c r="E742" s="36">
        <f t="shared" ref="E742:F742" si="215">E743+E744</f>
        <v>1199</v>
      </c>
      <c r="F742" s="36">
        <f t="shared" si="215"/>
        <v>1734881</v>
      </c>
    </row>
    <row r="743" spans="1:6" x14ac:dyDescent="0.2">
      <c r="A743" s="79"/>
      <c r="B743" s="79"/>
      <c r="C743" s="122" t="s">
        <v>363</v>
      </c>
      <c r="D743" s="9">
        <v>1733682</v>
      </c>
      <c r="E743" s="44">
        <v>0</v>
      </c>
      <c r="F743" s="44">
        <f t="shared" ref="F743:F744" si="216">D743+E743</f>
        <v>1733682</v>
      </c>
    </row>
    <row r="744" spans="1:6" s="45" customFormat="1" x14ac:dyDescent="0.2">
      <c r="A744" s="79"/>
      <c r="B744" s="79"/>
      <c r="C744" s="119" t="s">
        <v>169</v>
      </c>
      <c r="D744" s="102">
        <v>0</v>
      </c>
      <c r="E744" s="102">
        <v>1199</v>
      </c>
      <c r="F744" s="102">
        <f t="shared" si="216"/>
        <v>1199</v>
      </c>
    </row>
    <row r="745" spans="1:6" ht="14.25" x14ac:dyDescent="0.2">
      <c r="A745" s="62"/>
      <c r="B745" s="62"/>
      <c r="C745" s="104" t="s">
        <v>3</v>
      </c>
      <c r="D745" s="156">
        <f t="shared" ref="D745:F746" si="217">D746</f>
        <v>1733682</v>
      </c>
      <c r="E745" s="156">
        <f t="shared" si="217"/>
        <v>1199</v>
      </c>
      <c r="F745" s="156">
        <f t="shared" si="217"/>
        <v>1734881</v>
      </c>
    </row>
    <row r="746" spans="1:6" s="16" customFormat="1" ht="15" x14ac:dyDescent="0.25">
      <c r="A746" s="25"/>
      <c r="B746" s="25"/>
      <c r="C746" s="106" t="s">
        <v>2</v>
      </c>
      <c r="D746" s="35">
        <f t="shared" si="217"/>
        <v>1733682</v>
      </c>
      <c r="E746" s="152">
        <f t="shared" si="217"/>
        <v>1199</v>
      </c>
      <c r="F746" s="152">
        <f t="shared" si="217"/>
        <v>1734881</v>
      </c>
    </row>
    <row r="747" spans="1:6" x14ac:dyDescent="0.2">
      <c r="A747" s="79"/>
      <c r="B747" s="79"/>
      <c r="C747" s="100" t="s">
        <v>86</v>
      </c>
      <c r="D747" s="9">
        <v>1733682</v>
      </c>
      <c r="E747" s="44">
        <v>1199</v>
      </c>
      <c r="F747" s="44">
        <f t="shared" ref="F747" si="218">D747+E747</f>
        <v>1734881</v>
      </c>
    </row>
    <row r="748" spans="1:6" s="52" customFormat="1" ht="11.25" x14ac:dyDescent="0.2">
      <c r="A748" s="76"/>
      <c r="B748" s="76"/>
      <c r="C748" s="109"/>
      <c r="D748" s="53"/>
      <c r="E748" s="163"/>
      <c r="F748" s="163"/>
    </row>
    <row r="749" spans="1:6" s="52" customFormat="1" ht="11.25" x14ac:dyDescent="0.2">
      <c r="A749" s="76"/>
      <c r="B749" s="76"/>
      <c r="C749" s="109"/>
      <c r="D749" s="53"/>
      <c r="E749" s="163"/>
      <c r="F749" s="163"/>
    </row>
    <row r="750" spans="1:6" s="52" customFormat="1" ht="11.25" x14ac:dyDescent="0.2">
      <c r="A750" s="76"/>
      <c r="B750" s="76"/>
      <c r="C750" s="111"/>
      <c r="D750" s="53"/>
      <c r="E750" s="163"/>
      <c r="F750" s="163"/>
    </row>
    <row r="751" spans="1:6" ht="18.75" x14ac:dyDescent="0.3">
      <c r="A751" s="138"/>
      <c r="B751" s="138"/>
      <c r="C751" s="126" t="s">
        <v>285</v>
      </c>
      <c r="D751" s="54"/>
      <c r="E751" s="54"/>
      <c r="F751" s="54"/>
    </row>
    <row r="752" spans="1:6" s="45" customFormat="1" ht="18.75" x14ac:dyDescent="0.3">
      <c r="A752" s="138"/>
      <c r="B752" s="138"/>
      <c r="C752" s="126" t="s">
        <v>286</v>
      </c>
      <c r="D752" s="54"/>
      <c r="E752" s="54"/>
      <c r="F752" s="54"/>
    </row>
    <row r="753" spans="1:6" s="52" customFormat="1" ht="11.25" x14ac:dyDescent="0.2">
      <c r="A753" s="76"/>
      <c r="B753" s="76"/>
      <c r="C753" s="109"/>
      <c r="D753" s="53"/>
      <c r="E753" s="163"/>
      <c r="F753" s="163"/>
    </row>
    <row r="754" spans="1:6" ht="14.25" x14ac:dyDescent="0.2">
      <c r="A754" s="79"/>
      <c r="B754" s="79"/>
      <c r="C754" s="104" t="s">
        <v>61</v>
      </c>
      <c r="D754" s="6">
        <f>D755+D756</f>
        <v>12539766</v>
      </c>
      <c r="E754" s="36">
        <f t="shared" ref="E754:F754" si="219">E755+E756</f>
        <v>-10256788</v>
      </c>
      <c r="F754" s="36">
        <f t="shared" si="219"/>
        <v>2282978</v>
      </c>
    </row>
    <row r="755" spans="1:6" x14ac:dyDescent="0.2">
      <c r="A755" s="79"/>
      <c r="B755" s="79"/>
      <c r="C755" s="122" t="s">
        <v>363</v>
      </c>
      <c r="D755" s="9">
        <f t="shared" ref="D755:F756" si="220">D769+D787</f>
        <v>12040551</v>
      </c>
      <c r="E755" s="44">
        <f t="shared" si="220"/>
        <v>-9837236</v>
      </c>
      <c r="F755" s="44">
        <f t="shared" si="220"/>
        <v>2203315</v>
      </c>
    </row>
    <row r="756" spans="1:6" x14ac:dyDescent="0.2">
      <c r="A756" s="79"/>
      <c r="B756" s="79"/>
      <c r="C756" s="100" t="s">
        <v>115</v>
      </c>
      <c r="D756" s="9">
        <f t="shared" si="220"/>
        <v>499215</v>
      </c>
      <c r="E756" s="44">
        <f t="shared" si="220"/>
        <v>-419552</v>
      </c>
      <c r="F756" s="44">
        <f t="shared" si="220"/>
        <v>79663</v>
      </c>
    </row>
    <row r="757" spans="1:6" ht="14.25" x14ac:dyDescent="0.2">
      <c r="A757" s="79"/>
      <c r="B757" s="79"/>
      <c r="C757" s="104" t="s">
        <v>3</v>
      </c>
      <c r="D757" s="6">
        <f>D758+D762</f>
        <v>12539766</v>
      </c>
      <c r="E757" s="36">
        <f t="shared" ref="E757:F757" si="221">E758+E762</f>
        <v>-10256788</v>
      </c>
      <c r="F757" s="36">
        <f t="shared" si="221"/>
        <v>2282978</v>
      </c>
    </row>
    <row r="758" spans="1:6" ht="15" x14ac:dyDescent="0.25">
      <c r="A758" s="79"/>
      <c r="B758" s="79"/>
      <c r="C758" s="106" t="s">
        <v>2</v>
      </c>
      <c r="D758" s="35">
        <f>D759</f>
        <v>10660777</v>
      </c>
      <c r="E758" s="152">
        <f t="shared" ref="E758:F758" si="222">E759</f>
        <v>-8396475</v>
      </c>
      <c r="F758" s="152">
        <f t="shared" si="222"/>
        <v>2264302</v>
      </c>
    </row>
    <row r="759" spans="1:6" x14ac:dyDescent="0.2">
      <c r="A759" s="79"/>
      <c r="B759" s="79"/>
      <c r="C759" s="100" t="s">
        <v>5</v>
      </c>
      <c r="D759" s="9">
        <f t="shared" ref="D759:F762" si="223">D773+D791</f>
        <v>10660777</v>
      </c>
      <c r="E759" s="44">
        <f t="shared" si="223"/>
        <v>-8396475</v>
      </c>
      <c r="F759" s="44">
        <f t="shared" si="223"/>
        <v>2264302</v>
      </c>
    </row>
    <row r="760" spans="1:6" x14ac:dyDescent="0.2">
      <c r="A760" s="79"/>
      <c r="B760" s="79"/>
      <c r="C760" s="112" t="s">
        <v>114</v>
      </c>
      <c r="D760" s="9">
        <f t="shared" si="223"/>
        <v>3677543</v>
      </c>
      <c r="E760" s="44">
        <f t="shared" si="223"/>
        <v>-2939122</v>
      </c>
      <c r="F760" s="44">
        <f t="shared" si="223"/>
        <v>738421</v>
      </c>
    </row>
    <row r="761" spans="1:6" x14ac:dyDescent="0.2">
      <c r="A761" s="79"/>
      <c r="B761" s="79"/>
      <c r="C761" s="113" t="s">
        <v>117</v>
      </c>
      <c r="D761" s="9">
        <f t="shared" si="223"/>
        <v>2858440</v>
      </c>
      <c r="E761" s="44">
        <f t="shared" si="223"/>
        <v>-2289217</v>
      </c>
      <c r="F761" s="44">
        <f t="shared" si="223"/>
        <v>569223</v>
      </c>
    </row>
    <row r="762" spans="1:6" ht="15" x14ac:dyDescent="0.25">
      <c r="A762" s="79"/>
      <c r="B762" s="79"/>
      <c r="C762" s="106" t="s">
        <v>82</v>
      </c>
      <c r="D762" s="35">
        <f t="shared" si="223"/>
        <v>1878989</v>
      </c>
      <c r="E762" s="152">
        <f t="shared" si="223"/>
        <v>-1860313</v>
      </c>
      <c r="F762" s="152">
        <f t="shared" si="223"/>
        <v>18676</v>
      </c>
    </row>
    <row r="763" spans="1:6" s="52" customFormat="1" ht="11.25" x14ac:dyDescent="0.2">
      <c r="A763" s="92"/>
      <c r="B763" s="92"/>
      <c r="C763" s="109"/>
      <c r="D763" s="53"/>
      <c r="E763" s="163"/>
      <c r="F763" s="163"/>
    </row>
    <row r="764" spans="1:6" s="52" customFormat="1" ht="11.25" x14ac:dyDescent="0.2">
      <c r="A764" s="92"/>
      <c r="B764" s="92"/>
      <c r="C764" s="111"/>
      <c r="D764" s="53"/>
      <c r="E764" s="163"/>
      <c r="F764" s="163"/>
    </row>
    <row r="765" spans="1:6" ht="15.75" x14ac:dyDescent="0.25">
      <c r="A765" s="69" t="s">
        <v>76</v>
      </c>
      <c r="B765" s="90" t="s">
        <v>94</v>
      </c>
      <c r="C765" s="110" t="s">
        <v>331</v>
      </c>
      <c r="D765" s="3"/>
      <c r="E765" s="78"/>
      <c r="F765" s="78"/>
    </row>
    <row r="766" spans="1:6" s="45" customFormat="1" ht="15.75" x14ac:dyDescent="0.25">
      <c r="A766" s="211" t="s">
        <v>418</v>
      </c>
      <c r="B766" s="211"/>
      <c r="C766" s="123" t="s">
        <v>286</v>
      </c>
      <c r="D766" s="78"/>
      <c r="E766" s="78"/>
      <c r="F766" s="78"/>
    </row>
    <row r="767" spans="1:6" s="52" customFormat="1" ht="11.25" x14ac:dyDescent="0.2">
      <c r="A767" s="92"/>
      <c r="B767" s="92"/>
      <c r="C767" s="158"/>
      <c r="D767" s="159"/>
      <c r="E767" s="167"/>
      <c r="F767" s="167"/>
    </row>
    <row r="768" spans="1:6" ht="14.25" x14ac:dyDescent="0.2">
      <c r="C768" s="104" t="s">
        <v>61</v>
      </c>
      <c r="D768" s="6">
        <f>D769+D770</f>
        <v>11447075</v>
      </c>
      <c r="E768" s="36">
        <f t="shared" ref="E768:F768" si="224">E769+E770</f>
        <v>-9367812</v>
      </c>
      <c r="F768" s="36">
        <f t="shared" si="224"/>
        <v>2079263</v>
      </c>
    </row>
    <row r="769" spans="1:7" x14ac:dyDescent="0.2">
      <c r="A769" s="79"/>
      <c r="B769" s="79"/>
      <c r="C769" s="122" t="s">
        <v>363</v>
      </c>
      <c r="D769" s="9">
        <v>10949070</v>
      </c>
      <c r="E769" s="44">
        <v>-8949470</v>
      </c>
      <c r="F769" s="44">
        <f t="shared" ref="F769:F770" si="225">D769+E769</f>
        <v>1999600</v>
      </c>
      <c r="G769" s="44"/>
    </row>
    <row r="770" spans="1:7" x14ac:dyDescent="0.2">
      <c r="A770" s="79"/>
      <c r="B770" s="79"/>
      <c r="C770" s="100" t="s">
        <v>115</v>
      </c>
      <c r="D770" s="9">
        <v>498005</v>
      </c>
      <c r="E770" s="44">
        <v>-418342</v>
      </c>
      <c r="F770" s="44">
        <f t="shared" si="225"/>
        <v>79663</v>
      </c>
    </row>
    <row r="771" spans="1:7" ht="14.25" x14ac:dyDescent="0.2">
      <c r="A771" s="62"/>
      <c r="B771" s="62"/>
      <c r="C771" s="104" t="s">
        <v>3</v>
      </c>
      <c r="D771" s="6">
        <f>D772+D776</f>
        <v>11447075</v>
      </c>
      <c r="E771" s="36">
        <f t="shared" ref="E771:F771" si="226">E772+E776</f>
        <v>-9367812</v>
      </c>
      <c r="F771" s="36">
        <f t="shared" si="226"/>
        <v>2079263</v>
      </c>
    </row>
    <row r="772" spans="1:7" ht="15" x14ac:dyDescent="0.25">
      <c r="A772" s="25"/>
      <c r="B772" s="25"/>
      <c r="C772" s="106" t="s">
        <v>2</v>
      </c>
      <c r="D772" s="35">
        <f>D773</f>
        <v>9765936</v>
      </c>
      <c r="E772" s="152">
        <f t="shared" ref="E772:F772" si="227">E773</f>
        <v>-7705349</v>
      </c>
      <c r="F772" s="152">
        <f t="shared" si="227"/>
        <v>2060587</v>
      </c>
    </row>
    <row r="773" spans="1:7" x14ac:dyDescent="0.2">
      <c r="A773" s="79"/>
      <c r="B773" s="79"/>
      <c r="C773" s="100" t="s">
        <v>5</v>
      </c>
      <c r="D773" s="9">
        <v>9765936</v>
      </c>
      <c r="E773" s="44">
        <v>-7705349</v>
      </c>
      <c r="F773" s="44">
        <f t="shared" ref="F773:F776" si="228">D773+E773</f>
        <v>2060587</v>
      </c>
    </row>
    <row r="774" spans="1:7" x14ac:dyDescent="0.2">
      <c r="A774" s="79"/>
      <c r="B774" s="79"/>
      <c r="C774" s="112" t="s">
        <v>114</v>
      </c>
      <c r="D774" s="9">
        <v>3296957</v>
      </c>
      <c r="E774" s="44">
        <v>-2640726</v>
      </c>
      <c r="F774" s="44">
        <f t="shared" si="228"/>
        <v>656231</v>
      </c>
    </row>
    <row r="775" spans="1:7" x14ac:dyDescent="0.2">
      <c r="A775" s="79"/>
      <c r="B775" s="79"/>
      <c r="C775" s="113" t="s">
        <v>117</v>
      </c>
      <c r="D775" s="9">
        <v>2562605</v>
      </c>
      <c r="E775" s="44">
        <v>-2059560</v>
      </c>
      <c r="F775" s="44">
        <f t="shared" si="228"/>
        <v>503045</v>
      </c>
    </row>
    <row r="776" spans="1:7" ht="15" x14ac:dyDescent="0.25">
      <c r="A776" s="97"/>
      <c r="B776" s="97"/>
      <c r="C776" s="106" t="s">
        <v>82</v>
      </c>
      <c r="D776" s="35">
        <v>1681139</v>
      </c>
      <c r="E776" s="152">
        <v>-1662463</v>
      </c>
      <c r="F776" s="152">
        <f t="shared" si="228"/>
        <v>18676</v>
      </c>
      <c r="G776" s="44"/>
    </row>
    <row r="777" spans="1:7" s="52" customFormat="1" ht="11.25" x14ac:dyDescent="0.2">
      <c r="A777" s="92"/>
      <c r="B777" s="92"/>
      <c r="C777" s="109"/>
      <c r="D777" s="53"/>
      <c r="E777" s="163"/>
      <c r="F777" s="163"/>
    </row>
    <row r="778" spans="1:7" s="52" customFormat="1" ht="11.25" x14ac:dyDescent="0.2">
      <c r="A778" s="92"/>
      <c r="B778" s="92"/>
      <c r="C778" s="109"/>
      <c r="D778" s="53"/>
      <c r="E778" s="163"/>
      <c r="F778" s="163"/>
    </row>
    <row r="779" spans="1:7" s="164" customFormat="1" ht="11.25" x14ac:dyDescent="0.2">
      <c r="A779" s="92"/>
      <c r="B779" s="92"/>
      <c r="C779" s="162"/>
      <c r="D779" s="163"/>
      <c r="E779" s="163"/>
      <c r="F779" s="163"/>
    </row>
    <row r="780" spans="1:7" s="164" customFormat="1" ht="11.25" x14ac:dyDescent="0.2">
      <c r="A780" s="92"/>
      <c r="B780" s="92"/>
      <c r="C780" s="162"/>
      <c r="D780" s="163"/>
      <c r="E780" s="163"/>
      <c r="F780" s="163"/>
    </row>
    <row r="781" spans="1:7" s="164" customFormat="1" ht="11.25" x14ac:dyDescent="0.2">
      <c r="A781" s="92"/>
      <c r="B781" s="92"/>
      <c r="C781" s="162"/>
      <c r="D781" s="163"/>
      <c r="E781" s="163"/>
      <c r="F781" s="163"/>
    </row>
    <row r="782" spans="1:7" s="164" customFormat="1" ht="11.25" x14ac:dyDescent="0.2">
      <c r="A782" s="92"/>
      <c r="B782" s="92"/>
      <c r="C782" s="162"/>
      <c r="D782" s="163"/>
      <c r="E782" s="163"/>
      <c r="F782" s="163"/>
    </row>
    <row r="783" spans="1:7" s="164" customFormat="1" ht="11.25" x14ac:dyDescent="0.2">
      <c r="A783" s="92"/>
      <c r="B783" s="92"/>
      <c r="C783" s="162"/>
      <c r="D783" s="163"/>
      <c r="E783" s="163"/>
      <c r="F783" s="163"/>
    </row>
    <row r="784" spans="1:7" ht="15.75" x14ac:dyDescent="0.25">
      <c r="A784" s="69" t="s">
        <v>166</v>
      </c>
      <c r="B784" s="90" t="s">
        <v>103</v>
      </c>
      <c r="C784" s="110" t="s">
        <v>225</v>
      </c>
      <c r="D784" s="3"/>
      <c r="E784" s="78"/>
      <c r="F784" s="78"/>
    </row>
    <row r="785" spans="1:6" s="52" customFormat="1" ht="15.75" x14ac:dyDescent="0.25">
      <c r="A785" s="211" t="s">
        <v>380</v>
      </c>
      <c r="B785" s="211"/>
      <c r="C785" s="158"/>
      <c r="D785" s="159"/>
      <c r="E785" s="167"/>
      <c r="F785" s="167"/>
    </row>
    <row r="786" spans="1:6" ht="14.25" x14ac:dyDescent="0.2">
      <c r="C786" s="104" t="s">
        <v>61</v>
      </c>
      <c r="D786" s="6">
        <f>D787+D788</f>
        <v>1092691</v>
      </c>
      <c r="E786" s="36">
        <f t="shared" ref="E786:F786" si="229">E787+E788</f>
        <v>-888976</v>
      </c>
      <c r="F786" s="36">
        <f t="shared" si="229"/>
        <v>203715</v>
      </c>
    </row>
    <row r="787" spans="1:6" x14ac:dyDescent="0.2">
      <c r="A787" s="79"/>
      <c r="B787" s="79"/>
      <c r="C787" s="122" t="s">
        <v>363</v>
      </c>
      <c r="D787" s="9">
        <v>1091481</v>
      </c>
      <c r="E787" s="44">
        <v>-887766</v>
      </c>
      <c r="F787" s="44">
        <f t="shared" ref="F787:F788" si="230">D787+E787</f>
        <v>203715</v>
      </c>
    </row>
    <row r="788" spans="1:6" x14ac:dyDescent="0.2">
      <c r="A788" s="79"/>
      <c r="B788" s="79"/>
      <c r="C788" s="100" t="s">
        <v>115</v>
      </c>
      <c r="D788" s="9">
        <v>1210</v>
      </c>
      <c r="E788" s="44">
        <v>-1210</v>
      </c>
      <c r="F788" s="44">
        <f t="shared" si="230"/>
        <v>0</v>
      </c>
    </row>
    <row r="789" spans="1:6" ht="14.25" x14ac:dyDescent="0.2">
      <c r="A789" s="62"/>
      <c r="B789" s="62"/>
      <c r="C789" s="104" t="s">
        <v>3</v>
      </c>
      <c r="D789" s="6">
        <f>D790+D794</f>
        <v>1092691</v>
      </c>
      <c r="E789" s="36">
        <f t="shared" ref="E789:F789" si="231">E790+E794</f>
        <v>-888976</v>
      </c>
      <c r="F789" s="36">
        <f t="shared" si="231"/>
        <v>203715</v>
      </c>
    </row>
    <row r="790" spans="1:6" ht="15" x14ac:dyDescent="0.25">
      <c r="A790" s="25"/>
      <c r="B790" s="25"/>
      <c r="C790" s="106" t="s">
        <v>2</v>
      </c>
      <c r="D790" s="35">
        <f>D791</f>
        <v>894841</v>
      </c>
      <c r="E790" s="152">
        <f t="shared" ref="E790:F790" si="232">E791</f>
        <v>-691126</v>
      </c>
      <c r="F790" s="152">
        <f t="shared" si="232"/>
        <v>203715</v>
      </c>
    </row>
    <row r="791" spans="1:6" x14ac:dyDescent="0.2">
      <c r="A791" s="79"/>
      <c r="B791" s="79"/>
      <c r="C791" s="100" t="s">
        <v>5</v>
      </c>
      <c r="D791" s="9">
        <v>894841</v>
      </c>
      <c r="E791" s="44">
        <v>-691126</v>
      </c>
      <c r="F791" s="44">
        <f t="shared" ref="F791:F794" si="233">D791+E791</f>
        <v>203715</v>
      </c>
    </row>
    <row r="792" spans="1:6" x14ac:dyDescent="0.2">
      <c r="A792" s="79"/>
      <c r="B792" s="79"/>
      <c r="C792" s="112" t="s">
        <v>114</v>
      </c>
      <c r="D792" s="9">
        <v>380586</v>
      </c>
      <c r="E792" s="44">
        <v>-298396</v>
      </c>
      <c r="F792" s="44">
        <f t="shared" si="233"/>
        <v>82190</v>
      </c>
    </row>
    <row r="793" spans="1:6" x14ac:dyDescent="0.2">
      <c r="A793" s="79"/>
      <c r="B793" s="79"/>
      <c r="C793" s="113" t="s">
        <v>117</v>
      </c>
      <c r="D793" s="9">
        <v>295835</v>
      </c>
      <c r="E793" s="44">
        <v>-229657</v>
      </c>
      <c r="F793" s="44">
        <f t="shared" si="233"/>
        <v>66178</v>
      </c>
    </row>
    <row r="794" spans="1:6" ht="15" x14ac:dyDescent="0.25">
      <c r="A794" s="97"/>
      <c r="B794" s="97"/>
      <c r="C794" s="106" t="s">
        <v>82</v>
      </c>
      <c r="D794" s="35">
        <v>197850</v>
      </c>
      <c r="E794" s="152">
        <v>-197850</v>
      </c>
      <c r="F794" s="152">
        <f t="shared" si="233"/>
        <v>0</v>
      </c>
    </row>
    <row r="795" spans="1:6" s="52" customFormat="1" ht="11.25" x14ac:dyDescent="0.2">
      <c r="A795" s="92"/>
      <c r="B795" s="92"/>
      <c r="C795" s="109"/>
      <c r="D795" s="53"/>
      <c r="E795" s="163"/>
      <c r="F795" s="163"/>
    </row>
    <row r="796" spans="1:6" s="52" customFormat="1" ht="11.25" x14ac:dyDescent="0.2">
      <c r="A796" s="92"/>
      <c r="B796" s="92"/>
      <c r="C796" s="111"/>
      <c r="D796" s="53"/>
      <c r="E796" s="163"/>
      <c r="F796" s="163"/>
    </row>
    <row r="797" spans="1:6" s="52" customFormat="1" ht="11.25" x14ac:dyDescent="0.2">
      <c r="A797" s="92"/>
      <c r="B797" s="92"/>
      <c r="C797" s="109"/>
      <c r="D797" s="53"/>
      <c r="E797" s="163"/>
      <c r="F797" s="163"/>
    </row>
    <row r="798" spans="1:6" s="52" customFormat="1" ht="11.25" x14ac:dyDescent="0.2">
      <c r="A798" s="92"/>
      <c r="B798" s="92"/>
      <c r="C798" s="109"/>
      <c r="D798" s="53"/>
      <c r="E798" s="163"/>
      <c r="F798" s="163"/>
    </row>
    <row r="799" spans="1:6" ht="18.75" x14ac:dyDescent="0.3">
      <c r="A799" s="138"/>
      <c r="B799" s="79"/>
      <c r="C799" s="126" t="s">
        <v>284</v>
      </c>
      <c r="D799" s="54"/>
      <c r="E799" s="54"/>
      <c r="F799" s="54"/>
    </row>
    <row r="800" spans="1:6" ht="18.75" x14ac:dyDescent="0.3">
      <c r="A800" s="138"/>
      <c r="B800" s="79"/>
      <c r="C800" s="126" t="s">
        <v>266</v>
      </c>
      <c r="D800" s="54"/>
      <c r="E800" s="54"/>
      <c r="F800" s="54"/>
    </row>
    <row r="801" spans="1:7" s="14" customFormat="1" ht="11.25" x14ac:dyDescent="0.2">
      <c r="A801" s="76"/>
      <c r="B801" s="76"/>
      <c r="C801" s="111"/>
      <c r="D801" s="15"/>
      <c r="E801" s="163"/>
      <c r="F801" s="163"/>
    </row>
    <row r="802" spans="1:7" ht="15.75" x14ac:dyDescent="0.25">
      <c r="A802" s="69" t="s">
        <v>214</v>
      </c>
      <c r="B802" s="90" t="s">
        <v>133</v>
      </c>
      <c r="C802" s="110" t="s">
        <v>331</v>
      </c>
      <c r="D802" s="3"/>
      <c r="E802" s="78"/>
      <c r="F802" s="78"/>
    </row>
    <row r="803" spans="1:7" s="45" customFormat="1" ht="15.75" x14ac:dyDescent="0.25">
      <c r="A803" s="211" t="s">
        <v>419</v>
      </c>
      <c r="B803" s="211"/>
      <c r="C803" s="123" t="s">
        <v>266</v>
      </c>
      <c r="D803" s="78"/>
      <c r="E803" s="78"/>
      <c r="F803" s="78"/>
    </row>
    <row r="804" spans="1:7" s="164" customFormat="1" ht="11.25" x14ac:dyDescent="0.2">
      <c r="A804" s="160"/>
      <c r="B804" s="160"/>
      <c r="C804" s="166"/>
      <c r="D804" s="167"/>
      <c r="E804" s="167"/>
      <c r="F804" s="167"/>
    </row>
    <row r="805" spans="1:7" ht="14.25" x14ac:dyDescent="0.2">
      <c r="A805" s="62"/>
      <c r="B805" s="62"/>
      <c r="C805" s="104" t="s">
        <v>61</v>
      </c>
      <c r="D805" s="6">
        <f>SUM(D806:D807)</f>
        <v>4608090</v>
      </c>
      <c r="E805" s="36">
        <f t="shared" ref="E805:F805" si="234">SUM(E806:E807)</f>
        <v>0</v>
      </c>
      <c r="F805" s="36">
        <f t="shared" si="234"/>
        <v>4608090</v>
      </c>
    </row>
    <row r="806" spans="1:7" x14ac:dyDescent="0.2">
      <c r="A806" s="79"/>
      <c r="B806" s="79"/>
      <c r="C806" s="122" t="s">
        <v>363</v>
      </c>
      <c r="D806" s="9">
        <v>4578403</v>
      </c>
      <c r="E806" s="44">
        <v>0</v>
      </c>
      <c r="F806" s="44">
        <f t="shared" ref="F806:F807" si="235">D806+E806</f>
        <v>4578403</v>
      </c>
    </row>
    <row r="807" spans="1:7" x14ac:dyDescent="0.2">
      <c r="A807" s="79"/>
      <c r="B807" s="79"/>
      <c r="C807" s="100" t="s">
        <v>115</v>
      </c>
      <c r="D807" s="9">
        <v>29687</v>
      </c>
      <c r="E807" s="44">
        <v>0</v>
      </c>
      <c r="F807" s="44">
        <f t="shared" si="235"/>
        <v>29687</v>
      </c>
    </row>
    <row r="808" spans="1:7" ht="14.25" x14ac:dyDescent="0.2">
      <c r="A808" s="62"/>
      <c r="B808" s="62"/>
      <c r="C808" s="104" t="s">
        <v>3</v>
      </c>
      <c r="D808" s="6">
        <f>D809+D815</f>
        <v>4608090</v>
      </c>
      <c r="E808" s="36">
        <f t="shared" ref="E808:F808" si="236">E809+E815</f>
        <v>0</v>
      </c>
      <c r="F808" s="36">
        <f t="shared" si="236"/>
        <v>4608090</v>
      </c>
    </row>
    <row r="809" spans="1:7" ht="15" x14ac:dyDescent="0.25">
      <c r="A809" s="25"/>
      <c r="B809" s="25"/>
      <c r="C809" s="106" t="s">
        <v>2</v>
      </c>
      <c r="D809" s="35">
        <f>D810+D813+D814</f>
        <v>4580403</v>
      </c>
      <c r="E809" s="152">
        <f t="shared" ref="E809:F809" si="237">E810+E813+E814</f>
        <v>0</v>
      </c>
      <c r="F809" s="152">
        <f t="shared" si="237"/>
        <v>4580403</v>
      </c>
    </row>
    <row r="810" spans="1:7" x14ac:dyDescent="0.2">
      <c r="A810" s="79"/>
      <c r="B810" s="79"/>
      <c r="C810" s="100" t="s">
        <v>5</v>
      </c>
      <c r="D810" s="9">
        <v>2896891</v>
      </c>
      <c r="E810" s="44">
        <v>868512</v>
      </c>
      <c r="F810" s="44">
        <f t="shared" ref="F810:F815" si="238">D810+E810</f>
        <v>3765403</v>
      </c>
    </row>
    <row r="811" spans="1:7" x14ac:dyDescent="0.2">
      <c r="A811" s="79"/>
      <c r="B811" s="79"/>
      <c r="C811" s="112" t="s">
        <v>114</v>
      </c>
      <c r="D811" s="9">
        <v>1323452</v>
      </c>
      <c r="E811" s="44">
        <v>0</v>
      </c>
      <c r="F811" s="44">
        <f t="shared" si="238"/>
        <v>1323452</v>
      </c>
    </row>
    <row r="812" spans="1:7" x14ac:dyDescent="0.2">
      <c r="A812" s="79"/>
      <c r="B812" s="79"/>
      <c r="C812" s="113" t="s">
        <v>117</v>
      </c>
      <c r="D812" s="9">
        <v>991692</v>
      </c>
      <c r="E812" s="44">
        <v>0</v>
      </c>
      <c r="F812" s="44">
        <f t="shared" si="238"/>
        <v>991692</v>
      </c>
    </row>
    <row r="813" spans="1:7" x14ac:dyDescent="0.2">
      <c r="A813" s="79"/>
      <c r="B813" s="79"/>
      <c r="C813" s="100" t="s">
        <v>83</v>
      </c>
      <c r="D813" s="101">
        <v>1623512</v>
      </c>
      <c r="E813" s="102">
        <v>-868512</v>
      </c>
      <c r="F813" s="44">
        <f t="shared" si="238"/>
        <v>755000</v>
      </c>
      <c r="G813" s="100"/>
    </row>
    <row r="814" spans="1:7" s="45" customFormat="1" x14ac:dyDescent="0.2">
      <c r="A814" s="79"/>
      <c r="B814" s="79"/>
      <c r="C814" s="122" t="s">
        <v>192</v>
      </c>
      <c r="D814" s="102">
        <v>60000</v>
      </c>
      <c r="E814" s="102">
        <v>0</v>
      </c>
      <c r="F814" s="44">
        <f t="shared" si="238"/>
        <v>60000</v>
      </c>
      <c r="G814" s="122"/>
    </row>
    <row r="815" spans="1:7" ht="15" x14ac:dyDescent="0.25">
      <c r="A815" s="97"/>
      <c r="B815" s="97"/>
      <c r="C815" s="106" t="s">
        <v>82</v>
      </c>
      <c r="D815" s="35">
        <v>27687</v>
      </c>
      <c r="E815" s="152">
        <v>0</v>
      </c>
      <c r="F815" s="152">
        <f t="shared" si="238"/>
        <v>27687</v>
      </c>
    </row>
    <row r="816" spans="1:7" s="52" customFormat="1" ht="11.25" x14ac:dyDescent="0.2">
      <c r="A816" s="92"/>
      <c r="B816" s="92"/>
      <c r="C816" s="109"/>
      <c r="D816" s="53"/>
      <c r="E816" s="163"/>
      <c r="F816" s="163"/>
    </row>
    <row r="817" spans="1:6" s="52" customFormat="1" ht="11.25" x14ac:dyDescent="0.2">
      <c r="A817" s="92"/>
      <c r="B817" s="92"/>
      <c r="C817" s="111"/>
      <c r="D817" s="53"/>
      <c r="E817" s="163"/>
      <c r="F817" s="163"/>
    </row>
    <row r="818" spans="1:6" s="52" customFormat="1" ht="11.25" x14ac:dyDescent="0.2">
      <c r="A818" s="92"/>
      <c r="B818" s="92"/>
      <c r="C818" s="109"/>
      <c r="D818" s="53"/>
      <c r="E818" s="163"/>
      <c r="F818" s="163"/>
    </row>
    <row r="819" spans="1:6" s="52" customFormat="1" ht="11.25" x14ac:dyDescent="0.2">
      <c r="A819" s="92"/>
      <c r="B819" s="92"/>
      <c r="C819" s="109"/>
      <c r="D819" s="53"/>
      <c r="E819" s="163"/>
      <c r="F819" s="163"/>
    </row>
    <row r="820" spans="1:6" ht="18.75" x14ac:dyDescent="0.3">
      <c r="A820" s="138"/>
      <c r="B820" s="138"/>
      <c r="C820" s="126" t="s">
        <v>283</v>
      </c>
      <c r="D820" s="54"/>
      <c r="E820" s="54"/>
      <c r="F820" s="54"/>
    </row>
    <row r="821" spans="1:6" ht="18.75" x14ac:dyDescent="0.3">
      <c r="A821" s="138"/>
      <c r="B821" s="138"/>
      <c r="C821" s="126" t="s">
        <v>264</v>
      </c>
      <c r="D821" s="54"/>
      <c r="E821" s="54"/>
      <c r="F821" s="54"/>
    </row>
    <row r="822" spans="1:6" s="52" customFormat="1" ht="11.25" x14ac:dyDescent="0.2">
      <c r="A822" s="76"/>
      <c r="B822" s="76"/>
      <c r="C822" s="109"/>
      <c r="D822" s="53"/>
      <c r="E822" s="163"/>
      <c r="F822" s="163"/>
    </row>
    <row r="823" spans="1:6" ht="15.75" x14ac:dyDescent="0.25">
      <c r="A823" s="69" t="s">
        <v>75</v>
      </c>
      <c r="B823" s="90" t="s">
        <v>88</v>
      </c>
      <c r="C823" s="110" t="s">
        <v>331</v>
      </c>
      <c r="D823" s="3"/>
      <c r="E823" s="78"/>
      <c r="F823" s="78"/>
    </row>
    <row r="824" spans="1:6" s="45" customFormat="1" ht="15.75" x14ac:dyDescent="0.25">
      <c r="A824" s="211" t="s">
        <v>403</v>
      </c>
      <c r="B824" s="211"/>
      <c r="C824" s="123" t="s">
        <v>264</v>
      </c>
      <c r="D824" s="78"/>
      <c r="E824" s="78"/>
      <c r="F824" s="78"/>
    </row>
    <row r="825" spans="1:6" s="52" customFormat="1" ht="11.25" x14ac:dyDescent="0.2">
      <c r="A825" s="92"/>
      <c r="B825" s="92"/>
      <c r="C825" s="158"/>
      <c r="D825" s="159"/>
      <c r="E825" s="167"/>
      <c r="F825" s="167"/>
    </row>
    <row r="826" spans="1:6" ht="14.25" x14ac:dyDescent="0.2">
      <c r="C826" s="104" t="s">
        <v>61</v>
      </c>
      <c r="D826" s="6">
        <f>SUM(D827:D829)</f>
        <v>2005826</v>
      </c>
      <c r="E826" s="36">
        <f t="shared" ref="E826:F826" si="239">SUM(E827:E829)</f>
        <v>131258</v>
      </c>
      <c r="F826" s="36">
        <f t="shared" si="239"/>
        <v>2137084</v>
      </c>
    </row>
    <row r="827" spans="1:6" x14ac:dyDescent="0.2">
      <c r="A827" s="79"/>
      <c r="B827" s="79"/>
      <c r="C827" s="122" t="s">
        <v>363</v>
      </c>
      <c r="D827" s="9">
        <v>1019066</v>
      </c>
      <c r="E827" s="44">
        <v>67258</v>
      </c>
      <c r="F827" s="44">
        <f t="shared" ref="F827:F829" si="240">D827+E827</f>
        <v>1086324</v>
      </c>
    </row>
    <row r="828" spans="1:6" x14ac:dyDescent="0.2">
      <c r="A828" s="79"/>
      <c r="B828" s="79"/>
      <c r="C828" s="115" t="s">
        <v>169</v>
      </c>
      <c r="D828" s="44">
        <v>986333</v>
      </c>
      <c r="E828" s="44">
        <v>36000</v>
      </c>
      <c r="F828" s="44">
        <f t="shared" si="240"/>
        <v>1022333</v>
      </c>
    </row>
    <row r="829" spans="1:6" x14ac:dyDescent="0.2">
      <c r="A829" s="79"/>
      <c r="B829" s="79"/>
      <c r="C829" s="100" t="s">
        <v>115</v>
      </c>
      <c r="D829" s="9">
        <v>427</v>
      </c>
      <c r="E829" s="44">
        <v>28000</v>
      </c>
      <c r="F829" s="44">
        <f t="shared" si="240"/>
        <v>28427</v>
      </c>
    </row>
    <row r="830" spans="1:6" ht="14.25" x14ac:dyDescent="0.2">
      <c r="A830" s="62"/>
      <c r="B830" s="62"/>
      <c r="C830" s="104" t="s">
        <v>3</v>
      </c>
      <c r="D830" s="6">
        <f>D831+D838</f>
        <v>2005826</v>
      </c>
      <c r="E830" s="36">
        <f t="shared" ref="E830:F830" si="241">E831+E838</f>
        <v>131258</v>
      </c>
      <c r="F830" s="36">
        <f t="shared" si="241"/>
        <v>2137084</v>
      </c>
    </row>
    <row r="831" spans="1:6" ht="15" x14ac:dyDescent="0.25">
      <c r="A831" s="25"/>
      <c r="B831" s="25"/>
      <c r="C831" s="106" t="s">
        <v>2</v>
      </c>
      <c r="D831" s="35">
        <f>D832+D837</f>
        <v>1607828</v>
      </c>
      <c r="E831" s="152">
        <f t="shared" ref="E831:F831" si="242">E832+E837</f>
        <v>88643</v>
      </c>
      <c r="F831" s="152">
        <f t="shared" si="242"/>
        <v>1696471</v>
      </c>
    </row>
    <row r="832" spans="1:6" x14ac:dyDescent="0.2">
      <c r="A832" s="79"/>
      <c r="B832" s="79"/>
      <c r="C832" s="100" t="s">
        <v>5</v>
      </c>
      <c r="D832" s="9">
        <v>1607828</v>
      </c>
      <c r="E832" s="44">
        <v>58643</v>
      </c>
      <c r="F832" s="44">
        <f t="shared" ref="F832:F838" si="243">D832+E832</f>
        <v>1666471</v>
      </c>
    </row>
    <row r="833" spans="1:6" x14ac:dyDescent="0.2">
      <c r="A833" s="79"/>
      <c r="B833" s="79"/>
      <c r="C833" s="120" t="s">
        <v>114</v>
      </c>
      <c r="D833" s="9">
        <v>631182</v>
      </c>
      <c r="E833" s="44">
        <v>0</v>
      </c>
      <c r="F833" s="44">
        <f t="shared" si="243"/>
        <v>631182</v>
      </c>
    </row>
    <row r="834" spans="1:6" x14ac:dyDescent="0.2">
      <c r="A834" s="79"/>
      <c r="B834" s="79"/>
      <c r="C834" s="116" t="s">
        <v>168</v>
      </c>
      <c r="D834" s="47">
        <v>349870</v>
      </c>
      <c r="E834" s="155">
        <v>0</v>
      </c>
      <c r="F834" s="187">
        <f t="shared" si="243"/>
        <v>349870</v>
      </c>
    </row>
    <row r="835" spans="1:6" x14ac:dyDescent="0.2">
      <c r="A835" s="79"/>
      <c r="B835" s="79"/>
      <c r="C835" s="112" t="s">
        <v>117</v>
      </c>
      <c r="D835" s="9">
        <v>487019</v>
      </c>
      <c r="E835" s="44">
        <v>0</v>
      </c>
      <c r="F835" s="44">
        <f t="shared" si="243"/>
        <v>487019</v>
      </c>
    </row>
    <row r="836" spans="1:6" x14ac:dyDescent="0.2">
      <c r="A836" s="79"/>
      <c r="B836" s="79"/>
      <c r="C836" s="117" t="s">
        <v>236</v>
      </c>
      <c r="D836" s="47">
        <v>271223</v>
      </c>
      <c r="E836" s="155">
        <v>0</v>
      </c>
      <c r="F836" s="187">
        <f t="shared" si="243"/>
        <v>271223</v>
      </c>
    </row>
    <row r="837" spans="1:6" s="164" customFormat="1" x14ac:dyDescent="0.2">
      <c r="A837" s="79"/>
      <c r="B837" s="79"/>
      <c r="C837" s="119" t="s">
        <v>86</v>
      </c>
      <c r="D837" s="102">
        <v>0</v>
      </c>
      <c r="E837" s="102">
        <v>30000</v>
      </c>
      <c r="F837" s="102">
        <f t="shared" si="243"/>
        <v>30000</v>
      </c>
    </row>
    <row r="838" spans="1:6" ht="15" x14ac:dyDescent="0.25">
      <c r="A838" s="97"/>
      <c r="B838" s="97"/>
      <c r="C838" s="106" t="s">
        <v>82</v>
      </c>
      <c r="D838" s="35">
        <v>397998</v>
      </c>
      <c r="E838" s="152">
        <v>42615</v>
      </c>
      <c r="F838" s="152">
        <f t="shared" si="243"/>
        <v>440613</v>
      </c>
    </row>
    <row r="839" spans="1:6" s="52" customFormat="1" ht="11.25" x14ac:dyDescent="0.2">
      <c r="A839" s="76"/>
      <c r="B839" s="76"/>
      <c r="C839" s="109"/>
      <c r="D839" s="53"/>
      <c r="E839" s="163"/>
      <c r="F839" s="163"/>
    </row>
    <row r="840" spans="1:6" s="52" customFormat="1" ht="11.25" x14ac:dyDescent="0.2">
      <c r="A840" s="76"/>
      <c r="B840" s="76"/>
      <c r="C840" s="111"/>
      <c r="D840" s="53"/>
      <c r="E840" s="163"/>
      <c r="F840" s="163"/>
    </row>
    <row r="841" spans="1:6" s="52" customFormat="1" ht="11.25" x14ac:dyDescent="0.2">
      <c r="A841" s="76"/>
      <c r="B841" s="76"/>
      <c r="C841" s="109"/>
      <c r="D841" s="53"/>
      <c r="E841" s="163"/>
      <c r="F841" s="163"/>
    </row>
    <row r="842" spans="1:6" s="52" customFormat="1" ht="11.25" x14ac:dyDescent="0.2">
      <c r="A842" s="76"/>
      <c r="B842" s="76"/>
      <c r="C842" s="111"/>
      <c r="D842" s="53"/>
      <c r="E842" s="163"/>
      <c r="F842" s="163"/>
    </row>
    <row r="843" spans="1:6" s="52" customFormat="1" ht="11.25" x14ac:dyDescent="0.2">
      <c r="A843" s="76"/>
      <c r="B843" s="76"/>
      <c r="C843" s="111"/>
      <c r="D843" s="53"/>
      <c r="E843" s="163"/>
      <c r="F843" s="163"/>
    </row>
    <row r="844" spans="1:6" s="52" customFormat="1" ht="11.25" x14ac:dyDescent="0.2">
      <c r="A844" s="76"/>
      <c r="B844" s="76"/>
      <c r="C844" s="111"/>
      <c r="D844" s="53"/>
      <c r="E844" s="163"/>
      <c r="F844" s="163"/>
    </row>
    <row r="845" spans="1:6" s="52" customFormat="1" ht="11.25" x14ac:dyDescent="0.2">
      <c r="A845" s="76"/>
      <c r="B845" s="76"/>
      <c r="C845" s="111"/>
      <c r="D845" s="53"/>
      <c r="E845" s="163"/>
      <c r="F845" s="163"/>
    </row>
    <row r="846" spans="1:6" s="52" customFormat="1" ht="11.25" x14ac:dyDescent="0.2">
      <c r="A846" s="76"/>
      <c r="B846" s="76"/>
      <c r="C846" s="111"/>
      <c r="D846" s="53"/>
      <c r="E846" s="163"/>
      <c r="F846" s="163"/>
    </row>
    <row r="847" spans="1:6" s="52" customFormat="1" ht="11.25" x14ac:dyDescent="0.2">
      <c r="A847" s="76"/>
      <c r="B847" s="76"/>
      <c r="C847" s="111"/>
      <c r="D847" s="53"/>
      <c r="E847" s="163"/>
      <c r="F847" s="163"/>
    </row>
    <row r="848" spans="1:6" s="52" customFormat="1" ht="11.25" x14ac:dyDescent="0.2">
      <c r="A848" s="76"/>
      <c r="B848" s="76"/>
      <c r="C848" s="111"/>
      <c r="D848" s="53"/>
      <c r="E848" s="163"/>
      <c r="F848" s="163"/>
    </row>
    <row r="849" spans="1:6" s="52" customFormat="1" ht="11.25" x14ac:dyDescent="0.2">
      <c r="A849" s="76"/>
      <c r="B849" s="76"/>
      <c r="C849" s="111"/>
      <c r="D849" s="53"/>
      <c r="E849" s="163"/>
      <c r="F849" s="163"/>
    </row>
    <row r="850" spans="1:6" s="52" customFormat="1" ht="11.25" x14ac:dyDescent="0.2">
      <c r="A850" s="76"/>
      <c r="B850" s="76"/>
      <c r="C850" s="111"/>
      <c r="D850" s="53"/>
      <c r="E850" s="163"/>
      <c r="F850" s="163"/>
    </row>
    <row r="851" spans="1:6" s="52" customFormat="1" ht="11.25" x14ac:dyDescent="0.2">
      <c r="A851" s="76"/>
      <c r="B851" s="76"/>
      <c r="C851" s="111"/>
      <c r="D851" s="53"/>
      <c r="E851" s="163"/>
      <c r="F851" s="163"/>
    </row>
    <row r="852" spans="1:6" s="52" customFormat="1" ht="11.25" x14ac:dyDescent="0.2">
      <c r="A852" s="76"/>
      <c r="B852" s="76"/>
      <c r="C852" s="111"/>
      <c r="D852" s="53"/>
      <c r="E852" s="163"/>
      <c r="F852" s="163"/>
    </row>
    <row r="853" spans="1:6" s="52" customFormat="1" ht="11.25" x14ac:dyDescent="0.2">
      <c r="A853" s="76"/>
      <c r="B853" s="76"/>
      <c r="C853" s="111"/>
      <c r="D853" s="53"/>
      <c r="E853" s="163"/>
      <c r="F853" s="163"/>
    </row>
    <row r="854" spans="1:6" s="52" customFormat="1" ht="11.25" x14ac:dyDescent="0.2">
      <c r="A854" s="76"/>
      <c r="B854" s="76"/>
      <c r="C854" s="111"/>
      <c r="D854" s="53"/>
      <c r="E854" s="163"/>
      <c r="F854" s="163"/>
    </row>
    <row r="855" spans="1:6" s="164" customFormat="1" ht="11.25" x14ac:dyDescent="0.2">
      <c r="A855" s="160"/>
      <c r="B855" s="160"/>
      <c r="C855" s="162"/>
      <c r="D855" s="163"/>
      <c r="E855" s="163"/>
      <c r="F855" s="163"/>
    </row>
    <row r="856" spans="1:6" s="164" customFormat="1" ht="11.25" x14ac:dyDescent="0.2">
      <c r="A856" s="160"/>
      <c r="B856" s="160"/>
      <c r="C856" s="162"/>
      <c r="D856" s="163"/>
      <c r="E856" s="163"/>
      <c r="F856" s="163"/>
    </row>
    <row r="857" spans="1:6" s="164" customFormat="1" ht="11.25" x14ac:dyDescent="0.2">
      <c r="A857" s="160"/>
      <c r="B857" s="160"/>
      <c r="C857" s="162"/>
      <c r="D857" s="163"/>
      <c r="E857" s="163"/>
      <c r="F857" s="163"/>
    </row>
    <row r="858" spans="1:6" s="164" customFormat="1" ht="11.25" x14ac:dyDescent="0.2">
      <c r="A858" s="160"/>
      <c r="B858" s="160"/>
      <c r="C858" s="162"/>
      <c r="D858" s="163"/>
      <c r="E858" s="163"/>
      <c r="F858" s="163"/>
    </row>
    <row r="859" spans="1:6" s="164" customFormat="1" ht="11.25" x14ac:dyDescent="0.2">
      <c r="A859" s="160"/>
      <c r="B859" s="160"/>
      <c r="C859" s="162"/>
      <c r="D859" s="163"/>
      <c r="E859" s="163"/>
      <c r="F859" s="163"/>
    </row>
    <row r="860" spans="1:6" s="164" customFormat="1" ht="11.25" x14ac:dyDescent="0.2">
      <c r="A860" s="160"/>
      <c r="B860" s="160"/>
      <c r="C860" s="162"/>
      <c r="D860" s="163"/>
      <c r="E860" s="163"/>
      <c r="F860" s="163"/>
    </row>
    <row r="861" spans="1:6" s="52" customFormat="1" ht="11.25" x14ac:dyDescent="0.2">
      <c r="A861" s="76"/>
      <c r="B861" s="76"/>
      <c r="C861" s="111"/>
      <c r="D861" s="53"/>
      <c r="E861" s="163"/>
      <c r="F861" s="163"/>
    </row>
    <row r="862" spans="1:6" s="52" customFormat="1" ht="11.25" x14ac:dyDescent="0.2">
      <c r="A862" s="76"/>
      <c r="B862" s="76"/>
      <c r="C862" s="111"/>
      <c r="D862" s="53"/>
      <c r="E862" s="163"/>
      <c r="F862" s="163"/>
    </row>
    <row r="863" spans="1:6" s="52" customFormat="1" ht="11.25" x14ac:dyDescent="0.2">
      <c r="A863" s="76"/>
      <c r="B863" s="76"/>
      <c r="C863" s="111"/>
      <c r="D863" s="53"/>
      <c r="E863" s="163"/>
      <c r="F863" s="163"/>
    </row>
    <row r="864" spans="1:6" ht="18.75" x14ac:dyDescent="0.3">
      <c r="A864" s="138"/>
      <c r="B864" s="138"/>
      <c r="C864" s="126" t="s">
        <v>265</v>
      </c>
      <c r="D864" s="54"/>
      <c r="E864" s="54"/>
      <c r="F864" s="54"/>
    </row>
    <row r="865" spans="1:6" ht="18.75" x14ac:dyDescent="0.3">
      <c r="A865" s="138"/>
      <c r="B865" s="138"/>
      <c r="C865" s="126" t="s">
        <v>261</v>
      </c>
      <c r="D865" s="54"/>
      <c r="E865" s="54"/>
      <c r="F865" s="54"/>
    </row>
    <row r="866" spans="1:6" s="52" customFormat="1" ht="11.25" x14ac:dyDescent="0.2">
      <c r="A866" s="76"/>
      <c r="B866" s="76"/>
      <c r="C866" s="109"/>
      <c r="D866" s="53"/>
      <c r="E866" s="163"/>
      <c r="F866" s="163"/>
    </row>
    <row r="867" spans="1:6" ht="15.75" x14ac:dyDescent="0.25">
      <c r="A867" s="69" t="s">
        <v>260</v>
      </c>
      <c r="B867" s="90" t="s">
        <v>109</v>
      </c>
      <c r="C867" s="110" t="s">
        <v>331</v>
      </c>
      <c r="D867" s="3"/>
      <c r="E867" s="78"/>
      <c r="F867" s="78"/>
    </row>
    <row r="868" spans="1:6" s="45" customFormat="1" ht="15.75" x14ac:dyDescent="0.25">
      <c r="A868" s="211" t="s">
        <v>366</v>
      </c>
      <c r="B868" s="211"/>
      <c r="C868" s="123" t="s">
        <v>261</v>
      </c>
      <c r="D868" s="78"/>
      <c r="E868" s="78"/>
      <c r="F868" s="78"/>
    </row>
    <row r="869" spans="1:6" s="52" customFormat="1" ht="11.25" x14ac:dyDescent="0.2">
      <c r="A869" s="92"/>
      <c r="B869" s="92"/>
      <c r="C869" s="158"/>
      <c r="D869" s="159"/>
      <c r="E869" s="167"/>
      <c r="F869" s="167"/>
    </row>
    <row r="870" spans="1:6" ht="14.25" x14ac:dyDescent="0.2">
      <c r="C870" s="104" t="s">
        <v>61</v>
      </c>
      <c r="D870" s="6">
        <f>SUM(D871:D873)</f>
        <v>17923008</v>
      </c>
      <c r="E870" s="36">
        <f t="shared" ref="E870:F870" si="244">SUM(E871:E873)</f>
        <v>403181</v>
      </c>
      <c r="F870" s="36">
        <f t="shared" si="244"/>
        <v>18326189</v>
      </c>
    </row>
    <row r="871" spans="1:6" x14ac:dyDescent="0.2">
      <c r="A871" s="79"/>
      <c r="B871" s="79"/>
      <c r="C871" s="122" t="s">
        <v>363</v>
      </c>
      <c r="D871" s="9">
        <v>17842899</v>
      </c>
      <c r="E871" s="44">
        <v>403181</v>
      </c>
      <c r="F871" s="44">
        <f t="shared" ref="F871:F873" si="245">D871+E871</f>
        <v>18246080</v>
      </c>
    </row>
    <row r="872" spans="1:6" x14ac:dyDescent="0.2">
      <c r="A872" s="79"/>
      <c r="B872" s="79"/>
      <c r="C872" s="115" t="s">
        <v>169</v>
      </c>
      <c r="D872" s="44">
        <v>54309</v>
      </c>
      <c r="E872" s="44">
        <v>0</v>
      </c>
      <c r="F872" s="44">
        <f t="shared" si="245"/>
        <v>54309</v>
      </c>
    </row>
    <row r="873" spans="1:6" x14ac:dyDescent="0.2">
      <c r="A873" s="79"/>
      <c r="B873" s="79"/>
      <c r="C873" s="100" t="s">
        <v>115</v>
      </c>
      <c r="D873" s="9">
        <v>25800</v>
      </c>
      <c r="E873" s="44">
        <v>0</v>
      </c>
      <c r="F873" s="44">
        <f t="shared" si="245"/>
        <v>25800</v>
      </c>
    </row>
    <row r="874" spans="1:6" ht="14.25" x14ac:dyDescent="0.2">
      <c r="A874" s="62"/>
      <c r="B874" s="62"/>
      <c r="C874" s="104" t="s">
        <v>3</v>
      </c>
      <c r="D874" s="6">
        <f>D875+D879</f>
        <v>17923008</v>
      </c>
      <c r="E874" s="36">
        <f t="shared" ref="E874:F874" si="246">E875+E879</f>
        <v>403181</v>
      </c>
      <c r="F874" s="36">
        <f t="shared" si="246"/>
        <v>18326189</v>
      </c>
    </row>
    <row r="875" spans="1:6" ht="15" x14ac:dyDescent="0.25">
      <c r="A875" s="25"/>
      <c r="B875" s="25"/>
      <c r="C875" s="106" t="s">
        <v>2</v>
      </c>
      <c r="D875" s="35">
        <f>D876</f>
        <v>14940201</v>
      </c>
      <c r="E875" s="152">
        <f t="shared" ref="E875:F875" si="247">E876</f>
        <v>274970</v>
      </c>
      <c r="F875" s="152">
        <f t="shared" si="247"/>
        <v>15215171</v>
      </c>
    </row>
    <row r="876" spans="1:6" x14ac:dyDescent="0.2">
      <c r="A876" s="79"/>
      <c r="B876" s="79"/>
      <c r="C876" s="100" t="s">
        <v>5</v>
      </c>
      <c r="D876" s="102">
        <v>14940201</v>
      </c>
      <c r="E876" s="102">
        <v>274970</v>
      </c>
      <c r="F876" s="44">
        <f t="shared" ref="F876:F879" si="248">D876+E876</f>
        <v>15215171</v>
      </c>
    </row>
    <row r="877" spans="1:6" x14ac:dyDescent="0.2">
      <c r="A877" s="79"/>
      <c r="B877" s="79"/>
      <c r="C877" s="112" t="s">
        <v>114</v>
      </c>
      <c r="D877" s="102">
        <v>4165878</v>
      </c>
      <c r="E877" s="102">
        <v>0</v>
      </c>
      <c r="F877" s="44">
        <f t="shared" si="248"/>
        <v>4165878</v>
      </c>
    </row>
    <row r="878" spans="1:6" x14ac:dyDescent="0.2">
      <c r="A878" s="79"/>
      <c r="B878" s="79"/>
      <c r="C878" s="113" t="s">
        <v>117</v>
      </c>
      <c r="D878" s="102">
        <v>3268526</v>
      </c>
      <c r="E878" s="102">
        <v>0</v>
      </c>
      <c r="F878" s="44">
        <f t="shared" si="248"/>
        <v>3268526</v>
      </c>
    </row>
    <row r="879" spans="1:6" ht="15" x14ac:dyDescent="0.25">
      <c r="A879" s="97"/>
      <c r="B879" s="97"/>
      <c r="C879" s="106" t="s">
        <v>82</v>
      </c>
      <c r="D879" s="35">
        <v>2982807</v>
      </c>
      <c r="E879" s="152">
        <v>128211</v>
      </c>
      <c r="F879" s="152">
        <f t="shared" si="248"/>
        <v>3111018</v>
      </c>
    </row>
    <row r="880" spans="1:6" s="52" customFormat="1" ht="11.25" x14ac:dyDescent="0.2">
      <c r="A880" s="76"/>
      <c r="B880" s="76"/>
      <c r="C880" s="109"/>
      <c r="D880" s="53"/>
      <c r="E880" s="163"/>
      <c r="F880" s="163"/>
    </row>
    <row r="881" spans="1:6" s="52" customFormat="1" ht="11.25" x14ac:dyDescent="0.2">
      <c r="A881" s="76"/>
      <c r="B881" s="76"/>
      <c r="C881" s="109"/>
      <c r="D881" s="53"/>
      <c r="E881" s="163"/>
      <c r="F881" s="163"/>
    </row>
    <row r="882" spans="1:6" s="52" customFormat="1" ht="11.25" x14ac:dyDescent="0.2">
      <c r="A882" s="76"/>
      <c r="B882" s="76"/>
      <c r="C882" s="111"/>
      <c r="D882" s="53"/>
      <c r="E882" s="163"/>
      <c r="F882" s="163"/>
    </row>
    <row r="883" spans="1:6" s="52" customFormat="1" ht="11.25" x14ac:dyDescent="0.2">
      <c r="A883" s="76"/>
      <c r="B883" s="76"/>
      <c r="C883" s="111"/>
      <c r="D883" s="53"/>
      <c r="E883" s="163"/>
      <c r="F883" s="163"/>
    </row>
    <row r="884" spans="1:6" ht="18.75" x14ac:dyDescent="0.3">
      <c r="A884" s="138"/>
      <c r="B884" s="138"/>
      <c r="C884" s="126" t="s">
        <v>282</v>
      </c>
      <c r="D884" s="54"/>
      <c r="E884" s="54"/>
      <c r="F884" s="54"/>
    </row>
    <row r="885" spans="1:6" s="45" customFormat="1" ht="18.75" x14ac:dyDescent="0.3">
      <c r="A885" s="138"/>
      <c r="B885" s="138"/>
      <c r="C885" s="126" t="s">
        <v>431</v>
      </c>
      <c r="D885" s="54"/>
      <c r="E885" s="54"/>
      <c r="F885" s="54"/>
    </row>
    <row r="886" spans="1:6" s="52" customFormat="1" ht="11.25" x14ac:dyDescent="0.2">
      <c r="A886" s="76"/>
      <c r="B886" s="76"/>
      <c r="C886" s="109"/>
      <c r="D886" s="53"/>
      <c r="E886" s="163"/>
      <c r="F886" s="163"/>
    </row>
    <row r="887" spans="1:6" ht="15.75" x14ac:dyDescent="0.25">
      <c r="A887" s="69"/>
      <c r="B887" s="69"/>
      <c r="C887" s="110" t="s">
        <v>61</v>
      </c>
      <c r="D887" s="3">
        <f>D888+D890+D889</f>
        <v>2642681</v>
      </c>
      <c r="E887" s="78">
        <f t="shared" ref="E887:F887" si="249">E888+E890+E889</f>
        <v>71552</v>
      </c>
      <c r="F887" s="78">
        <f t="shared" si="249"/>
        <v>2714233</v>
      </c>
    </row>
    <row r="888" spans="1:6" x14ac:dyDescent="0.2">
      <c r="A888" s="79"/>
      <c r="B888" s="79"/>
      <c r="C888" s="122" t="s">
        <v>363</v>
      </c>
      <c r="D888" s="9">
        <f>D903+D918+D926</f>
        <v>1482489</v>
      </c>
      <c r="E888" s="44">
        <f t="shared" ref="E888:F888" si="250">E903+E918+E926</f>
        <v>1223</v>
      </c>
      <c r="F888" s="44">
        <f t="shared" si="250"/>
        <v>1483712</v>
      </c>
    </row>
    <row r="889" spans="1:6" s="45" customFormat="1" x14ac:dyDescent="0.2">
      <c r="A889" s="79"/>
      <c r="B889" s="79"/>
      <c r="C889" s="119" t="s">
        <v>169</v>
      </c>
      <c r="D889" s="44">
        <f>D904</f>
        <v>0</v>
      </c>
      <c r="E889" s="44">
        <f t="shared" ref="E889:F889" si="251">E904</f>
        <v>840</v>
      </c>
      <c r="F889" s="44">
        <f t="shared" si="251"/>
        <v>840</v>
      </c>
    </row>
    <row r="890" spans="1:6" x14ac:dyDescent="0.2">
      <c r="A890" s="79"/>
      <c r="B890" s="79"/>
      <c r="C890" s="100" t="s">
        <v>115</v>
      </c>
      <c r="D890" s="9">
        <f>D905</f>
        <v>1160192</v>
      </c>
      <c r="E890" s="44">
        <f t="shared" ref="E890:F890" si="252">E905</f>
        <v>69489</v>
      </c>
      <c r="F890" s="44">
        <f t="shared" si="252"/>
        <v>1229681</v>
      </c>
    </row>
    <row r="891" spans="1:6" ht="15.75" x14ac:dyDescent="0.25">
      <c r="A891" s="69"/>
      <c r="B891" s="69"/>
      <c r="C891" s="110" t="s">
        <v>3</v>
      </c>
      <c r="D891" s="3">
        <f>D892+D896</f>
        <v>2642681</v>
      </c>
      <c r="E891" s="78">
        <f t="shared" ref="E891:F891" si="253">E892+E896</f>
        <v>71552</v>
      </c>
      <c r="F891" s="78">
        <f t="shared" si="253"/>
        <v>2714233</v>
      </c>
    </row>
    <row r="892" spans="1:6" ht="15" x14ac:dyDescent="0.25">
      <c r="A892" s="25"/>
      <c r="B892" s="25"/>
      <c r="C892" s="106" t="s">
        <v>2</v>
      </c>
      <c r="D892" s="35">
        <f>D893</f>
        <v>2542478</v>
      </c>
      <c r="E892" s="152">
        <f t="shared" ref="E892:F892" si="254">E893</f>
        <v>3578</v>
      </c>
      <c r="F892" s="152">
        <f t="shared" si="254"/>
        <v>2546056</v>
      </c>
    </row>
    <row r="893" spans="1:6" x14ac:dyDescent="0.2">
      <c r="A893" s="79"/>
      <c r="B893" s="79"/>
      <c r="C893" s="100" t="s">
        <v>5</v>
      </c>
      <c r="D893" s="9">
        <f>D908+D921+D929</f>
        <v>2542478</v>
      </c>
      <c r="E893" s="44">
        <f t="shared" ref="E893:F893" si="255">E908+E921+E929</f>
        <v>3578</v>
      </c>
      <c r="F893" s="44">
        <f t="shared" si="255"/>
        <v>2546056</v>
      </c>
    </row>
    <row r="894" spans="1:6" x14ac:dyDescent="0.2">
      <c r="A894" s="79"/>
      <c r="B894" s="79"/>
      <c r="C894" s="112" t="s">
        <v>114</v>
      </c>
      <c r="D894" s="9">
        <f>D909+D930</f>
        <v>1702351</v>
      </c>
      <c r="E894" s="44">
        <f t="shared" ref="E894:F894" si="256">E909+E930</f>
        <v>3578</v>
      </c>
      <c r="F894" s="44">
        <f t="shared" si="256"/>
        <v>1705929</v>
      </c>
    </row>
    <row r="895" spans="1:6" x14ac:dyDescent="0.2">
      <c r="A895" s="79"/>
      <c r="B895" s="79"/>
      <c r="C895" s="113" t="s">
        <v>117</v>
      </c>
      <c r="D895" s="9">
        <f>D910+D931</f>
        <v>1318005</v>
      </c>
      <c r="E895" s="44">
        <f t="shared" ref="E895:F895" si="257">E910+E931</f>
        <v>2895</v>
      </c>
      <c r="F895" s="44">
        <f t="shared" si="257"/>
        <v>1320900</v>
      </c>
    </row>
    <row r="896" spans="1:6" ht="15" x14ac:dyDescent="0.25">
      <c r="A896" s="97"/>
      <c r="B896" s="97"/>
      <c r="C896" s="106" t="s">
        <v>82</v>
      </c>
      <c r="D896" s="35">
        <f>D911</f>
        <v>100203</v>
      </c>
      <c r="E896" s="152">
        <f t="shared" ref="E896:F896" si="258">E911</f>
        <v>67974</v>
      </c>
      <c r="F896" s="152">
        <f t="shared" si="258"/>
        <v>168177</v>
      </c>
    </row>
    <row r="897" spans="1:6" s="52" customFormat="1" ht="11.25" x14ac:dyDescent="0.2">
      <c r="A897" s="76"/>
      <c r="B897" s="76"/>
      <c r="C897" s="109"/>
      <c r="D897" s="53"/>
      <c r="E897" s="163"/>
      <c r="F897" s="163"/>
    </row>
    <row r="898" spans="1:6" s="52" customFormat="1" ht="11.25" x14ac:dyDescent="0.2">
      <c r="A898" s="76"/>
      <c r="B898" s="76"/>
      <c r="C898" s="111"/>
      <c r="D898" s="53"/>
      <c r="E898" s="163"/>
      <c r="F898" s="163"/>
    </row>
    <row r="899" spans="1:6" ht="15.75" x14ac:dyDescent="0.25">
      <c r="A899" s="69" t="s">
        <v>147</v>
      </c>
      <c r="B899" s="90" t="s">
        <v>19</v>
      </c>
      <c r="C899" s="110" t="s">
        <v>432</v>
      </c>
      <c r="D899" s="3"/>
      <c r="E899" s="78"/>
      <c r="F899" s="78"/>
    </row>
    <row r="900" spans="1:6" ht="15.75" x14ac:dyDescent="0.25">
      <c r="A900" s="211" t="s">
        <v>385</v>
      </c>
      <c r="B900" s="211"/>
      <c r="C900" s="110" t="s">
        <v>327</v>
      </c>
      <c r="D900" s="3"/>
      <c r="E900" s="78"/>
      <c r="F900" s="78"/>
    </row>
    <row r="901" spans="1:6" s="52" customFormat="1" ht="11.25" x14ac:dyDescent="0.2">
      <c r="A901" s="92"/>
      <c r="B901" s="92"/>
      <c r="C901" s="158"/>
      <c r="D901" s="159"/>
      <c r="E901" s="167"/>
      <c r="F901" s="167"/>
    </row>
    <row r="902" spans="1:6" ht="14.25" x14ac:dyDescent="0.2">
      <c r="A902" s="62"/>
      <c r="B902" s="62"/>
      <c r="C902" s="104" t="s">
        <v>61</v>
      </c>
      <c r="D902" s="6">
        <f>SUM(D903:D905)</f>
        <v>2163728</v>
      </c>
      <c r="E902" s="36">
        <f t="shared" ref="E902:F902" si="259">SUM(E903:E905)</f>
        <v>71552</v>
      </c>
      <c r="F902" s="36">
        <f t="shared" si="259"/>
        <v>2235280</v>
      </c>
    </row>
    <row r="903" spans="1:6" x14ac:dyDescent="0.2">
      <c r="A903" s="79"/>
      <c r="B903" s="79"/>
      <c r="C903" s="122" t="s">
        <v>363</v>
      </c>
      <c r="D903" s="9">
        <v>1003536</v>
      </c>
      <c r="E903" s="44">
        <v>1223</v>
      </c>
      <c r="F903" s="44">
        <f t="shared" ref="F903:F905" si="260">D903+E903</f>
        <v>1004759</v>
      </c>
    </row>
    <row r="904" spans="1:6" s="45" customFormat="1" x14ac:dyDescent="0.2">
      <c r="A904" s="79"/>
      <c r="B904" s="79"/>
      <c r="C904" s="119" t="s">
        <v>169</v>
      </c>
      <c r="D904" s="44">
        <v>0</v>
      </c>
      <c r="E904" s="44">
        <v>840</v>
      </c>
      <c r="F904" s="44">
        <f t="shared" si="260"/>
        <v>840</v>
      </c>
    </row>
    <row r="905" spans="1:6" x14ac:dyDescent="0.2">
      <c r="A905" s="79"/>
      <c r="B905" s="79"/>
      <c r="C905" s="100" t="s">
        <v>115</v>
      </c>
      <c r="D905" s="9">
        <v>1160192</v>
      </c>
      <c r="E905" s="44">
        <v>69489</v>
      </c>
      <c r="F905" s="44">
        <f t="shared" si="260"/>
        <v>1229681</v>
      </c>
    </row>
    <row r="906" spans="1:6" ht="14.25" x14ac:dyDescent="0.2">
      <c r="A906" s="62"/>
      <c r="B906" s="62"/>
      <c r="C906" s="104" t="s">
        <v>3</v>
      </c>
      <c r="D906" s="6">
        <f>D907+D911</f>
        <v>2163728</v>
      </c>
      <c r="E906" s="36">
        <f t="shared" ref="E906:F906" si="261">E907+E911</f>
        <v>71552</v>
      </c>
      <c r="F906" s="36">
        <f t="shared" si="261"/>
        <v>2235280</v>
      </c>
    </row>
    <row r="907" spans="1:6" ht="15" x14ac:dyDescent="0.25">
      <c r="A907" s="25"/>
      <c r="B907" s="25"/>
      <c r="C907" s="106" t="s">
        <v>2</v>
      </c>
      <c r="D907" s="35">
        <f>D908</f>
        <v>2063525</v>
      </c>
      <c r="E907" s="152">
        <f t="shared" ref="E907:F907" si="262">E908</f>
        <v>3578</v>
      </c>
      <c r="F907" s="152">
        <f t="shared" si="262"/>
        <v>2067103</v>
      </c>
    </row>
    <row r="908" spans="1:6" x14ac:dyDescent="0.2">
      <c r="A908" s="79"/>
      <c r="B908" s="79"/>
      <c r="C908" s="100" t="s">
        <v>5</v>
      </c>
      <c r="D908" s="9">
        <v>2063525</v>
      </c>
      <c r="E908" s="44">
        <v>3578</v>
      </c>
      <c r="F908" s="44">
        <f t="shared" ref="F908:F911" si="263">D908+E908</f>
        <v>2067103</v>
      </c>
    </row>
    <row r="909" spans="1:6" x14ac:dyDescent="0.2">
      <c r="A909" s="79"/>
      <c r="B909" s="79"/>
      <c r="C909" s="112" t="s">
        <v>114</v>
      </c>
      <c r="D909" s="9">
        <v>1617614</v>
      </c>
      <c r="E909" s="44">
        <v>3578</v>
      </c>
      <c r="F909" s="44">
        <f t="shared" si="263"/>
        <v>1621192</v>
      </c>
    </row>
    <row r="910" spans="1:6" x14ac:dyDescent="0.2">
      <c r="A910" s="79"/>
      <c r="B910" s="79"/>
      <c r="C910" s="113" t="s">
        <v>117</v>
      </c>
      <c r="D910" s="9">
        <v>1249442</v>
      </c>
      <c r="E910" s="44">
        <v>2895</v>
      </c>
      <c r="F910" s="44">
        <f t="shared" si="263"/>
        <v>1252337</v>
      </c>
    </row>
    <row r="911" spans="1:6" ht="15" x14ac:dyDescent="0.25">
      <c r="A911" s="97"/>
      <c r="B911" s="97"/>
      <c r="C911" s="106" t="s">
        <v>82</v>
      </c>
      <c r="D911" s="35">
        <v>100203</v>
      </c>
      <c r="E911" s="152">
        <v>67974</v>
      </c>
      <c r="F911" s="152">
        <f t="shared" si="263"/>
        <v>168177</v>
      </c>
    </row>
    <row r="912" spans="1:6" s="52" customFormat="1" ht="11.25" x14ac:dyDescent="0.2">
      <c r="A912" s="76"/>
      <c r="B912" s="76"/>
      <c r="C912" s="109"/>
      <c r="D912" s="53"/>
      <c r="E912" s="163"/>
      <c r="F912" s="163"/>
    </row>
    <row r="913" spans="1:6" s="52" customFormat="1" ht="11.25" x14ac:dyDescent="0.2">
      <c r="A913" s="76"/>
      <c r="B913" s="76"/>
      <c r="C913" s="111"/>
      <c r="D913" s="53"/>
      <c r="E913" s="163"/>
      <c r="F913" s="163"/>
    </row>
    <row r="914" spans="1:6" ht="15.75" x14ac:dyDescent="0.25">
      <c r="A914" s="69" t="s">
        <v>148</v>
      </c>
      <c r="B914" s="90" t="s">
        <v>19</v>
      </c>
      <c r="C914" s="110" t="s">
        <v>328</v>
      </c>
      <c r="D914" s="3"/>
      <c r="E914" s="78"/>
      <c r="F914" s="78"/>
    </row>
    <row r="915" spans="1:6" s="45" customFormat="1" ht="15.75" x14ac:dyDescent="0.25">
      <c r="A915" s="211" t="s">
        <v>385</v>
      </c>
      <c r="B915" s="211"/>
      <c r="C915" s="123" t="s">
        <v>329</v>
      </c>
      <c r="D915" s="78"/>
      <c r="E915" s="78"/>
      <c r="F915" s="78"/>
    </row>
    <row r="916" spans="1:6" s="52" customFormat="1" ht="11.25" x14ac:dyDescent="0.2">
      <c r="A916" s="92"/>
      <c r="B916" s="92"/>
      <c r="C916" s="158"/>
      <c r="D916" s="159"/>
      <c r="E916" s="167"/>
      <c r="F916" s="167"/>
    </row>
    <row r="917" spans="1:6" ht="14.25" x14ac:dyDescent="0.2">
      <c r="C917" s="104" t="s">
        <v>61</v>
      </c>
      <c r="D917" s="6">
        <f>SUM(D918:D918)</f>
        <v>101671</v>
      </c>
      <c r="E917" s="36">
        <f t="shared" ref="E917:F917" si="264">SUM(E918:E918)</f>
        <v>0</v>
      </c>
      <c r="F917" s="36">
        <f t="shared" si="264"/>
        <v>101671</v>
      </c>
    </row>
    <row r="918" spans="1:6" x14ac:dyDescent="0.2">
      <c r="A918" s="79"/>
      <c r="B918" s="79"/>
      <c r="C918" s="122" t="s">
        <v>363</v>
      </c>
      <c r="D918" s="9">
        <v>101671</v>
      </c>
      <c r="E918" s="44">
        <v>0</v>
      </c>
      <c r="F918" s="44">
        <f t="shared" ref="F918" si="265">D918+E918</f>
        <v>101671</v>
      </c>
    </row>
    <row r="919" spans="1:6" ht="14.25" x14ac:dyDescent="0.2">
      <c r="A919" s="62"/>
      <c r="B919" s="62"/>
      <c r="C919" s="104" t="s">
        <v>3</v>
      </c>
      <c r="D919" s="6">
        <f t="shared" ref="D919:F920" si="266">D920</f>
        <v>101671</v>
      </c>
      <c r="E919" s="36">
        <f t="shared" si="266"/>
        <v>0</v>
      </c>
      <c r="F919" s="36">
        <f t="shared" si="266"/>
        <v>101671</v>
      </c>
    </row>
    <row r="920" spans="1:6" ht="15" x14ac:dyDescent="0.25">
      <c r="A920" s="25"/>
      <c r="B920" s="25"/>
      <c r="C920" s="106" t="s">
        <v>2</v>
      </c>
      <c r="D920" s="35">
        <f t="shared" si="266"/>
        <v>101671</v>
      </c>
      <c r="E920" s="152">
        <f t="shared" si="266"/>
        <v>0</v>
      </c>
      <c r="F920" s="152">
        <f t="shared" si="266"/>
        <v>101671</v>
      </c>
    </row>
    <row r="921" spans="1:6" x14ac:dyDescent="0.2">
      <c r="A921" s="79"/>
      <c r="B921" s="79"/>
      <c r="C921" s="100" t="s">
        <v>1</v>
      </c>
      <c r="D921" s="9">
        <v>101671</v>
      </c>
      <c r="E921" s="44">
        <v>0</v>
      </c>
      <c r="F921" s="44">
        <f t="shared" ref="F921" si="267">D921+E921</f>
        <v>101671</v>
      </c>
    </row>
    <row r="922" spans="1:6" s="52" customFormat="1" ht="11.25" x14ac:dyDescent="0.2">
      <c r="A922" s="76"/>
      <c r="B922" s="76"/>
      <c r="C922" s="109"/>
      <c r="D922" s="53"/>
      <c r="E922" s="163"/>
      <c r="F922" s="163"/>
    </row>
    <row r="923" spans="1:6" ht="15.75" x14ac:dyDescent="0.25">
      <c r="A923" s="69" t="s">
        <v>149</v>
      </c>
      <c r="B923" s="90" t="s">
        <v>19</v>
      </c>
      <c r="C923" s="110" t="s">
        <v>126</v>
      </c>
      <c r="D923" s="3"/>
      <c r="E923" s="78"/>
      <c r="F923" s="78"/>
    </row>
    <row r="924" spans="1:6" s="52" customFormat="1" ht="15.75" x14ac:dyDescent="0.25">
      <c r="A924" s="211" t="s">
        <v>385</v>
      </c>
      <c r="B924" s="211"/>
      <c r="C924" s="158"/>
      <c r="D924" s="159"/>
      <c r="E924" s="167"/>
      <c r="F924" s="167"/>
    </row>
    <row r="925" spans="1:6" ht="14.25" x14ac:dyDescent="0.2">
      <c r="C925" s="104" t="s">
        <v>61</v>
      </c>
      <c r="D925" s="6">
        <f>D926</f>
        <v>377282</v>
      </c>
      <c r="E925" s="36">
        <f t="shared" ref="E925:F925" si="268">E926</f>
        <v>0</v>
      </c>
      <c r="F925" s="36">
        <f t="shared" si="268"/>
        <v>377282</v>
      </c>
    </row>
    <row r="926" spans="1:6" x14ac:dyDescent="0.2">
      <c r="A926" s="79"/>
      <c r="B926" s="79"/>
      <c r="C926" s="122" t="s">
        <v>363</v>
      </c>
      <c r="D926" s="9">
        <v>377282</v>
      </c>
      <c r="E926" s="44">
        <v>0</v>
      </c>
      <c r="F926" s="44">
        <f t="shared" ref="F926" si="269">D926+E926</f>
        <v>377282</v>
      </c>
    </row>
    <row r="927" spans="1:6" ht="14.25" x14ac:dyDescent="0.2">
      <c r="A927" s="62"/>
      <c r="B927" s="62"/>
      <c r="C927" s="104" t="s">
        <v>3</v>
      </c>
      <c r="D927" s="6">
        <f t="shared" ref="D927:F928" si="270">D928</f>
        <v>377282</v>
      </c>
      <c r="E927" s="36">
        <f t="shared" si="270"/>
        <v>0</v>
      </c>
      <c r="F927" s="36">
        <f t="shared" si="270"/>
        <v>377282</v>
      </c>
    </row>
    <row r="928" spans="1:6" ht="15" x14ac:dyDescent="0.25">
      <c r="A928" s="25"/>
      <c r="B928" s="25"/>
      <c r="C928" s="106" t="s">
        <v>2</v>
      </c>
      <c r="D928" s="35">
        <f t="shared" si="270"/>
        <v>377282</v>
      </c>
      <c r="E928" s="152">
        <f t="shared" si="270"/>
        <v>0</v>
      </c>
      <c r="F928" s="152">
        <f t="shared" si="270"/>
        <v>377282</v>
      </c>
    </row>
    <row r="929" spans="1:6" x14ac:dyDescent="0.2">
      <c r="A929" s="79"/>
      <c r="B929" s="79"/>
      <c r="C929" s="100" t="s">
        <v>5</v>
      </c>
      <c r="D929" s="9">
        <v>377282</v>
      </c>
      <c r="E929" s="44">
        <v>0</v>
      </c>
      <c r="F929" s="44">
        <f t="shared" ref="F929:F931" si="271">D929+E929</f>
        <v>377282</v>
      </c>
    </row>
    <row r="930" spans="1:6" x14ac:dyDescent="0.2">
      <c r="A930" s="79"/>
      <c r="B930" s="79"/>
      <c r="C930" s="112" t="s">
        <v>114</v>
      </c>
      <c r="D930" s="9">
        <v>84737</v>
      </c>
      <c r="E930" s="44">
        <v>0</v>
      </c>
      <c r="F930" s="44">
        <f t="shared" si="271"/>
        <v>84737</v>
      </c>
    </row>
    <row r="931" spans="1:6" x14ac:dyDescent="0.2">
      <c r="A931" s="79"/>
      <c r="B931" s="79"/>
      <c r="C931" s="113" t="s">
        <v>117</v>
      </c>
      <c r="D931" s="9">
        <v>68563</v>
      </c>
      <c r="E931" s="44">
        <v>0</v>
      </c>
      <c r="F931" s="44">
        <f t="shared" si="271"/>
        <v>68563</v>
      </c>
    </row>
    <row r="932" spans="1:6" x14ac:dyDescent="0.2">
      <c r="A932" s="76"/>
      <c r="B932" s="76"/>
      <c r="C932" s="111"/>
      <c r="D932" s="15"/>
      <c r="E932" s="163"/>
      <c r="F932" s="163"/>
    </row>
    <row r="933" spans="1:6" s="45" customFormat="1" x14ac:dyDescent="0.2">
      <c r="A933" s="76"/>
      <c r="B933" s="76"/>
      <c r="C933" s="111"/>
      <c r="D933" s="53"/>
      <c r="E933" s="163"/>
      <c r="F933" s="163"/>
    </row>
    <row r="934" spans="1:6" s="45" customFormat="1" x14ac:dyDescent="0.2">
      <c r="A934" s="76"/>
      <c r="B934" s="76"/>
      <c r="C934" s="111"/>
      <c r="D934" s="53"/>
      <c r="E934" s="163"/>
      <c r="F934" s="163"/>
    </row>
    <row r="935" spans="1:6" s="45" customFormat="1" x14ac:dyDescent="0.2">
      <c r="A935" s="160"/>
      <c r="B935" s="160"/>
      <c r="C935" s="162"/>
      <c r="D935" s="163"/>
      <c r="E935" s="163"/>
      <c r="F935" s="163"/>
    </row>
    <row r="936" spans="1:6" s="45" customFormat="1" x14ac:dyDescent="0.2">
      <c r="A936" s="160"/>
      <c r="B936" s="160"/>
      <c r="C936" s="162"/>
      <c r="D936" s="163"/>
      <c r="E936" s="163"/>
      <c r="F936" s="163"/>
    </row>
    <row r="937" spans="1:6" s="45" customFormat="1" x14ac:dyDescent="0.2">
      <c r="A937" s="160"/>
      <c r="B937" s="160"/>
      <c r="C937" s="162"/>
      <c r="D937" s="163"/>
      <c r="E937" s="163"/>
      <c r="F937" s="163"/>
    </row>
    <row r="938" spans="1:6" s="45" customFormat="1" x14ac:dyDescent="0.2">
      <c r="A938" s="160"/>
      <c r="B938" s="160"/>
      <c r="C938" s="162"/>
      <c r="D938" s="163"/>
      <c r="E938" s="163"/>
      <c r="F938" s="163"/>
    </row>
    <row r="939" spans="1:6" x14ac:dyDescent="0.2">
      <c r="A939" s="79"/>
      <c r="B939" s="79"/>
      <c r="C939" s="122"/>
    </row>
    <row r="940" spans="1:6" ht="18.75" x14ac:dyDescent="0.3">
      <c r="A940" s="25"/>
      <c r="B940" s="25"/>
      <c r="C940" s="126" t="s">
        <v>281</v>
      </c>
      <c r="D940" s="3"/>
      <c r="E940" s="78"/>
      <c r="F940" s="78"/>
    </row>
    <row r="941" spans="1:6" ht="18.75" x14ac:dyDescent="0.3">
      <c r="A941" s="25"/>
      <c r="B941" s="25"/>
      <c r="C941" s="126" t="s">
        <v>263</v>
      </c>
      <c r="D941" s="3"/>
      <c r="E941" s="78"/>
      <c r="F941" s="78"/>
    </row>
    <row r="942" spans="1:6" x14ac:dyDescent="0.2">
      <c r="A942" s="76"/>
      <c r="B942" s="76"/>
      <c r="C942" s="111"/>
      <c r="D942" s="15"/>
      <c r="E942" s="163"/>
      <c r="F942" s="163"/>
    </row>
    <row r="943" spans="1:6" ht="15" x14ac:dyDescent="0.25">
      <c r="A943" s="25"/>
      <c r="B943" s="25"/>
      <c r="C943" s="104" t="s">
        <v>61</v>
      </c>
      <c r="D943" s="6">
        <f>SUM(D944:D945)</f>
        <v>4438791</v>
      </c>
      <c r="E943" s="36">
        <f t="shared" ref="E943:F943" si="272">SUM(E944:E945)</f>
        <v>0</v>
      </c>
      <c r="F943" s="36">
        <f t="shared" si="272"/>
        <v>4438791</v>
      </c>
    </row>
    <row r="944" spans="1:6" ht="15" x14ac:dyDescent="0.25">
      <c r="A944" s="25"/>
      <c r="B944" s="25"/>
      <c r="C944" s="122" t="s">
        <v>363</v>
      </c>
      <c r="D944" s="9">
        <f>D959+D974</f>
        <v>4433791</v>
      </c>
      <c r="E944" s="44">
        <f t="shared" ref="E944:F944" si="273">E959+E974</f>
        <v>0</v>
      </c>
      <c r="F944" s="44">
        <f t="shared" si="273"/>
        <v>4433791</v>
      </c>
    </row>
    <row r="945" spans="1:7" ht="15" x14ac:dyDescent="0.25">
      <c r="A945" s="25"/>
      <c r="B945" s="25"/>
      <c r="C945" s="100" t="s">
        <v>115</v>
      </c>
      <c r="D945" s="9">
        <f>D960</f>
        <v>5000</v>
      </c>
      <c r="E945" s="44">
        <f t="shared" ref="E945:F945" si="274">E960</f>
        <v>0</v>
      </c>
      <c r="F945" s="44">
        <f t="shared" si="274"/>
        <v>5000</v>
      </c>
    </row>
    <row r="946" spans="1:7" ht="15" x14ac:dyDescent="0.25">
      <c r="A946" s="25"/>
      <c r="B946" s="25"/>
      <c r="C946" s="104" t="s">
        <v>3</v>
      </c>
      <c r="D946" s="6">
        <f>D947+D952</f>
        <v>4438791</v>
      </c>
      <c r="E946" s="36">
        <f t="shared" ref="E946:F946" si="275">E947+E952</f>
        <v>0</v>
      </c>
      <c r="F946" s="36">
        <f t="shared" si="275"/>
        <v>4438791</v>
      </c>
    </row>
    <row r="947" spans="1:7" ht="15" x14ac:dyDescent="0.25">
      <c r="A947" s="25"/>
      <c r="B947" s="25"/>
      <c r="C947" s="106" t="s">
        <v>2</v>
      </c>
      <c r="D947" s="35">
        <f>D948+D951</f>
        <v>755118</v>
      </c>
      <c r="E947" s="152">
        <f t="shared" ref="E947:F947" si="276">E948+E951</f>
        <v>-7500</v>
      </c>
      <c r="F947" s="152">
        <f t="shared" si="276"/>
        <v>747618</v>
      </c>
    </row>
    <row r="948" spans="1:7" ht="15" x14ac:dyDescent="0.25">
      <c r="A948" s="25"/>
      <c r="B948" s="25"/>
      <c r="C948" s="100" t="s">
        <v>5</v>
      </c>
      <c r="D948" s="9">
        <f>D963</f>
        <v>710118</v>
      </c>
      <c r="E948" s="44">
        <f t="shared" ref="E948:F948" si="277">E963</f>
        <v>-7500</v>
      </c>
      <c r="F948" s="44">
        <f t="shared" si="277"/>
        <v>702618</v>
      </c>
    </row>
    <row r="949" spans="1:7" x14ac:dyDescent="0.2">
      <c r="A949" s="79"/>
      <c r="B949" s="79"/>
      <c r="C949" s="112" t="s">
        <v>114</v>
      </c>
      <c r="D949" s="9">
        <f t="shared" ref="D949:F950" si="278">D964</f>
        <v>465204</v>
      </c>
      <c r="E949" s="44">
        <f t="shared" si="278"/>
        <v>-9440</v>
      </c>
      <c r="F949" s="44">
        <f t="shared" si="278"/>
        <v>455764</v>
      </c>
    </row>
    <row r="950" spans="1:7" x14ac:dyDescent="0.2">
      <c r="A950" s="79"/>
      <c r="B950" s="79"/>
      <c r="C950" s="113" t="s">
        <v>117</v>
      </c>
      <c r="D950" s="9">
        <f t="shared" si="278"/>
        <v>352141</v>
      </c>
      <c r="E950" s="44">
        <f t="shared" si="278"/>
        <v>-9440</v>
      </c>
      <c r="F950" s="44">
        <f t="shared" si="278"/>
        <v>342701</v>
      </c>
    </row>
    <row r="951" spans="1:7" x14ac:dyDescent="0.2">
      <c r="A951" s="79"/>
      <c r="B951" s="79"/>
      <c r="C951" s="100" t="s">
        <v>83</v>
      </c>
      <c r="D951" s="101">
        <f>D966</f>
        <v>45000</v>
      </c>
      <c r="E951" s="102">
        <f t="shared" ref="E951:F951" si="279">E966</f>
        <v>0</v>
      </c>
      <c r="F951" s="102">
        <f t="shared" si="279"/>
        <v>45000</v>
      </c>
      <c r="G951" s="100"/>
    </row>
    <row r="952" spans="1:7" ht="15" x14ac:dyDescent="0.25">
      <c r="A952" s="97"/>
      <c r="B952" s="97"/>
      <c r="C952" s="106" t="s">
        <v>82</v>
      </c>
      <c r="D952" s="35">
        <f>D967+D976</f>
        <v>3683673</v>
      </c>
      <c r="E952" s="152">
        <f t="shared" ref="E952:F952" si="280">E967+E976</f>
        <v>7500</v>
      </c>
      <c r="F952" s="152">
        <f t="shared" si="280"/>
        <v>3691173</v>
      </c>
    </row>
    <row r="953" spans="1:7" x14ac:dyDescent="0.2">
      <c r="A953" s="79"/>
      <c r="B953" s="79"/>
      <c r="D953" s="9"/>
    </row>
    <row r="954" spans="1:7" s="45" customFormat="1" x14ac:dyDescent="0.2">
      <c r="A954" s="79"/>
      <c r="B954" s="79"/>
      <c r="C954" s="122"/>
      <c r="D954" s="44"/>
      <c r="E954" s="44"/>
      <c r="F954" s="44"/>
    </row>
    <row r="955" spans="1:7" ht="15.75" x14ac:dyDescent="0.25">
      <c r="A955" s="69" t="s">
        <v>159</v>
      </c>
      <c r="B955" s="90" t="s">
        <v>102</v>
      </c>
      <c r="C955" s="110" t="s">
        <v>330</v>
      </c>
      <c r="D955" s="35"/>
      <c r="E955" s="152"/>
      <c r="F955" s="152"/>
    </row>
    <row r="956" spans="1:7" s="45" customFormat="1" ht="15.75" x14ac:dyDescent="0.25">
      <c r="A956" s="211" t="s">
        <v>365</v>
      </c>
      <c r="B956" s="211"/>
      <c r="C956" s="123" t="s">
        <v>263</v>
      </c>
      <c r="D956" s="35"/>
      <c r="E956" s="152"/>
      <c r="F956" s="152"/>
    </row>
    <row r="957" spans="1:7" s="52" customFormat="1" ht="11.25" x14ac:dyDescent="0.2">
      <c r="A957" s="92"/>
      <c r="B957" s="92"/>
      <c r="C957" s="158"/>
      <c r="D957" s="53"/>
      <c r="E957" s="163"/>
      <c r="F957" s="163"/>
    </row>
    <row r="958" spans="1:7" ht="14.25" x14ac:dyDescent="0.2">
      <c r="C958" s="104" t="s">
        <v>61</v>
      </c>
      <c r="D958" s="6">
        <f>SUM(D959:D960)</f>
        <v>765418</v>
      </c>
      <c r="E958" s="36">
        <f t="shared" ref="E958:F958" si="281">SUM(E959:E960)</f>
        <v>0</v>
      </c>
      <c r="F958" s="36">
        <f t="shared" si="281"/>
        <v>765418</v>
      </c>
    </row>
    <row r="959" spans="1:7" ht="15" x14ac:dyDescent="0.25">
      <c r="A959" s="25"/>
      <c r="B959" s="25"/>
      <c r="C959" s="122" t="s">
        <v>363</v>
      </c>
      <c r="D959" s="9">
        <v>760418</v>
      </c>
      <c r="E959" s="44">
        <v>0</v>
      </c>
      <c r="F959" s="44">
        <f t="shared" ref="F959:F960" si="282">D959+E959</f>
        <v>760418</v>
      </c>
    </row>
    <row r="960" spans="1:7" ht="15" x14ac:dyDescent="0.25">
      <c r="A960" s="25"/>
      <c r="B960" s="25"/>
      <c r="C960" s="100" t="s">
        <v>115</v>
      </c>
      <c r="D960" s="9">
        <v>5000</v>
      </c>
      <c r="E960" s="44">
        <v>0</v>
      </c>
      <c r="F960" s="44">
        <f t="shared" si="282"/>
        <v>5000</v>
      </c>
    </row>
    <row r="961" spans="1:7" ht="15" x14ac:dyDescent="0.25">
      <c r="A961" s="25"/>
      <c r="B961" s="25"/>
      <c r="C961" s="104" t="s">
        <v>3</v>
      </c>
      <c r="D961" s="6">
        <f>D962+D967</f>
        <v>765418</v>
      </c>
      <c r="E961" s="36">
        <f t="shared" ref="E961:F961" si="283">E962+E967</f>
        <v>0</v>
      </c>
      <c r="F961" s="36">
        <f t="shared" si="283"/>
        <v>765418</v>
      </c>
    </row>
    <row r="962" spans="1:7" ht="15" x14ac:dyDescent="0.25">
      <c r="A962" s="25"/>
      <c r="B962" s="25"/>
      <c r="C962" s="106" t="s">
        <v>2</v>
      </c>
      <c r="D962" s="35">
        <f>D963+D966</f>
        <v>755118</v>
      </c>
      <c r="E962" s="152">
        <f t="shared" ref="E962:F962" si="284">E963+E966</f>
        <v>-7500</v>
      </c>
      <c r="F962" s="152">
        <f t="shared" si="284"/>
        <v>747618</v>
      </c>
    </row>
    <row r="963" spans="1:7" ht="15" x14ac:dyDescent="0.25">
      <c r="A963" s="25"/>
      <c r="B963" s="25"/>
      <c r="C963" s="100" t="s">
        <v>5</v>
      </c>
      <c r="D963" s="9">
        <v>710118</v>
      </c>
      <c r="E963" s="44">
        <v>-7500</v>
      </c>
      <c r="F963" s="44">
        <f t="shared" ref="F963:F967" si="285">D963+E963</f>
        <v>702618</v>
      </c>
    </row>
    <row r="964" spans="1:7" x14ac:dyDescent="0.2">
      <c r="A964" s="79"/>
      <c r="B964" s="79"/>
      <c r="C964" s="112" t="s">
        <v>114</v>
      </c>
      <c r="D964" s="9">
        <v>465204</v>
      </c>
      <c r="E964" s="44">
        <v>-9440</v>
      </c>
      <c r="F964" s="44">
        <f t="shared" si="285"/>
        <v>455764</v>
      </c>
    </row>
    <row r="965" spans="1:7" x14ac:dyDescent="0.2">
      <c r="A965" s="79"/>
      <c r="B965" s="79"/>
      <c r="C965" s="113" t="s">
        <v>117</v>
      </c>
      <c r="D965" s="9">
        <v>352141</v>
      </c>
      <c r="E965" s="44">
        <v>-9440</v>
      </c>
      <c r="F965" s="44">
        <f t="shared" si="285"/>
        <v>342701</v>
      </c>
    </row>
    <row r="966" spans="1:7" x14ac:dyDescent="0.2">
      <c r="A966" s="79"/>
      <c r="B966" s="79"/>
      <c r="C966" s="100" t="s">
        <v>83</v>
      </c>
      <c r="D966" s="101">
        <v>45000</v>
      </c>
      <c r="E966" s="102">
        <v>0</v>
      </c>
      <c r="F966" s="44">
        <f t="shared" si="285"/>
        <v>45000</v>
      </c>
      <c r="G966" s="100"/>
    </row>
    <row r="967" spans="1:7" ht="15" x14ac:dyDescent="0.25">
      <c r="A967" s="97"/>
      <c r="B967" s="97"/>
      <c r="C967" s="106" t="s">
        <v>82</v>
      </c>
      <c r="D967" s="35">
        <v>10300</v>
      </c>
      <c r="E967" s="152">
        <v>7500</v>
      </c>
      <c r="F967" s="152">
        <f t="shared" si="285"/>
        <v>17800</v>
      </c>
    </row>
    <row r="968" spans="1:7" x14ac:dyDescent="0.2">
      <c r="A968" s="79"/>
      <c r="B968" s="79"/>
      <c r="D968" s="9"/>
    </row>
    <row r="969" spans="1:7" s="45" customFormat="1" x14ac:dyDescent="0.2">
      <c r="A969" s="79"/>
      <c r="B969" s="79"/>
      <c r="C969" s="122"/>
      <c r="D969" s="44"/>
      <c r="E969" s="44"/>
      <c r="F969" s="44"/>
    </row>
    <row r="970" spans="1:7" s="45" customFormat="1" ht="15.75" x14ac:dyDescent="0.25">
      <c r="A970" s="69" t="s">
        <v>421</v>
      </c>
      <c r="B970" s="90" t="s">
        <v>102</v>
      </c>
      <c r="C970" s="123" t="s">
        <v>430</v>
      </c>
      <c r="D970" s="35"/>
      <c r="E970" s="152"/>
      <c r="F970" s="152"/>
    </row>
    <row r="971" spans="1:7" s="45" customFormat="1" ht="15.75" x14ac:dyDescent="0.25">
      <c r="A971" s="211" t="s">
        <v>365</v>
      </c>
      <c r="B971" s="211"/>
      <c r="C971" s="123" t="s">
        <v>422</v>
      </c>
      <c r="D971" s="35"/>
      <c r="E971" s="152"/>
      <c r="F971" s="152"/>
    </row>
    <row r="972" spans="1:7" s="52" customFormat="1" ht="11.25" x14ac:dyDescent="0.2">
      <c r="A972" s="92"/>
      <c r="B972" s="92"/>
      <c r="C972" s="158"/>
      <c r="D972" s="53"/>
      <c r="E972" s="163"/>
      <c r="F972" s="163"/>
    </row>
    <row r="973" spans="1:7" s="45" customFormat="1" ht="14.25" x14ac:dyDescent="0.2">
      <c r="C973" s="104" t="s">
        <v>61</v>
      </c>
      <c r="D973" s="36">
        <f>SUM(D974:D974)</f>
        <v>3673373</v>
      </c>
      <c r="E973" s="36">
        <f t="shared" ref="E973:F973" si="286">SUM(E974:E974)</f>
        <v>0</v>
      </c>
      <c r="F973" s="36">
        <f t="shared" si="286"/>
        <v>3673373</v>
      </c>
    </row>
    <row r="974" spans="1:7" s="45" customFormat="1" ht="15" x14ac:dyDescent="0.25">
      <c r="A974" s="25"/>
      <c r="B974" s="25"/>
      <c r="C974" s="122" t="s">
        <v>363</v>
      </c>
      <c r="D974" s="44">
        <v>3673373</v>
      </c>
      <c r="E974" s="44"/>
      <c r="F974" s="44">
        <f t="shared" ref="F974" si="287">D974+E974</f>
        <v>3673373</v>
      </c>
    </row>
    <row r="975" spans="1:7" s="45" customFormat="1" ht="15" x14ac:dyDescent="0.25">
      <c r="A975" s="25"/>
      <c r="B975" s="25"/>
      <c r="C975" s="104" t="s">
        <v>3</v>
      </c>
      <c r="D975" s="36">
        <f>D976</f>
        <v>3673373</v>
      </c>
      <c r="E975" s="36">
        <f t="shared" ref="E975:F975" si="288">E976</f>
        <v>0</v>
      </c>
      <c r="F975" s="36">
        <f t="shared" si="288"/>
        <v>3673373</v>
      </c>
    </row>
    <row r="976" spans="1:7" s="45" customFormat="1" ht="15" x14ac:dyDescent="0.25">
      <c r="A976" s="97"/>
      <c r="B976" s="97"/>
      <c r="C976" s="106" t="s">
        <v>82</v>
      </c>
      <c r="D976" s="35">
        <v>3673373</v>
      </c>
      <c r="E976" s="152"/>
      <c r="F976" s="152">
        <f t="shared" ref="F976" si="289">D976+E976</f>
        <v>3673373</v>
      </c>
    </row>
    <row r="977" spans="1:6" s="45" customFormat="1" x14ac:dyDescent="0.2">
      <c r="A977" s="79"/>
      <c r="B977" s="79"/>
      <c r="C977" s="122"/>
      <c r="D977" s="44"/>
      <c r="E977" s="44"/>
      <c r="F977" s="44"/>
    </row>
    <row r="978" spans="1:6" s="45" customFormat="1" x14ac:dyDescent="0.2">
      <c r="A978" s="79"/>
      <c r="B978" s="79"/>
      <c r="C978" s="122"/>
      <c r="D978" s="44"/>
      <c r="E978" s="44"/>
      <c r="F978" s="44"/>
    </row>
    <row r="979" spans="1:6" s="45" customFormat="1" x14ac:dyDescent="0.2">
      <c r="A979" s="79"/>
      <c r="B979" s="79"/>
      <c r="C979" s="122"/>
      <c r="D979" s="44"/>
      <c r="E979" s="44"/>
      <c r="F979" s="44"/>
    </row>
    <row r="980" spans="1:6" x14ac:dyDescent="0.2">
      <c r="A980" s="67"/>
      <c r="D980" s="9"/>
    </row>
    <row r="981" spans="1:6" x14ac:dyDescent="0.2">
      <c r="A981" s="67"/>
      <c r="D981" s="9"/>
    </row>
    <row r="982" spans="1:6" ht="18.75" x14ac:dyDescent="0.3">
      <c r="A982" s="79"/>
      <c r="B982" s="98" t="s">
        <v>211</v>
      </c>
      <c r="C982" s="127"/>
      <c r="D982" s="99"/>
      <c r="E982" s="99"/>
      <c r="F982" s="99" t="s">
        <v>308</v>
      </c>
    </row>
    <row r="983" spans="1:6" x14ac:dyDescent="0.2">
      <c r="A983" s="67"/>
      <c r="D983" s="9"/>
    </row>
  </sheetData>
  <mergeCells count="55">
    <mergeCell ref="A29:B29"/>
    <mergeCell ref="A65:B65"/>
    <mergeCell ref="A5:C5"/>
    <mergeCell ref="A83:B83"/>
    <mergeCell ref="A96:B96"/>
    <mergeCell ref="A11:B11"/>
    <mergeCell ref="A115:B115"/>
    <mergeCell ref="A125:B125"/>
    <mergeCell ref="A145:B145"/>
    <mergeCell ref="A160:B160"/>
    <mergeCell ref="A177:B177"/>
    <mergeCell ref="A196:B196"/>
    <mergeCell ref="A216:B216"/>
    <mergeCell ref="A240:B240"/>
    <mergeCell ref="A260:B260"/>
    <mergeCell ref="A277:B277"/>
    <mergeCell ref="A289:B289"/>
    <mergeCell ref="A300:B300"/>
    <mergeCell ref="A319:B319"/>
    <mergeCell ref="A333:B333"/>
    <mergeCell ref="A553:B553"/>
    <mergeCell ref="A345:B345"/>
    <mergeCell ref="A363:B363"/>
    <mergeCell ref="A375:B375"/>
    <mergeCell ref="A397:B397"/>
    <mergeCell ref="A413:B413"/>
    <mergeCell ref="A431:B431"/>
    <mergeCell ref="A445:B445"/>
    <mergeCell ref="A459:B459"/>
    <mergeCell ref="A475:B475"/>
    <mergeCell ref="A494:B494"/>
    <mergeCell ref="A529:B529"/>
    <mergeCell ref="A564:B564"/>
    <mergeCell ref="A577:B577"/>
    <mergeCell ref="A594:B594"/>
    <mergeCell ref="A614:B614"/>
    <mergeCell ref="A631:B631"/>
    <mergeCell ref="A648:B648"/>
    <mergeCell ref="A659:B659"/>
    <mergeCell ref="A676:B676"/>
    <mergeCell ref="A687:B687"/>
    <mergeCell ref="A709:B709"/>
    <mergeCell ref="A720:B720"/>
    <mergeCell ref="A971:B971"/>
    <mergeCell ref="A915:B915"/>
    <mergeCell ref="A924:B924"/>
    <mergeCell ref="A731:B731"/>
    <mergeCell ref="A741:B741"/>
    <mergeCell ref="A766:B766"/>
    <mergeCell ref="A785:B785"/>
    <mergeCell ref="A803:B803"/>
    <mergeCell ref="A956:B956"/>
    <mergeCell ref="A824:B824"/>
    <mergeCell ref="A868:B868"/>
    <mergeCell ref="A900:B900"/>
  </mergeCells>
  <pageMargins left="0.78740157480314965" right="0.39370078740157483" top="0.59055118110236227" bottom="0.78740157480314965" header="0.19685039370078741" footer="0.39370078740157483"/>
  <pageSetup paperSize="9" scale="70" orientation="portrait" r:id="rId1"/>
  <headerFooter alignWithMargins="0">
    <oddFooter>&amp;C&amp;"Times New Roman,Parasts"&amp;P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4</vt:i4>
      </vt:variant>
    </vt:vector>
  </HeadingPairs>
  <TitlesOfParts>
    <vt:vector size="6" baseType="lpstr">
      <vt:lpstr>3.pielikums_iest_01_05</vt:lpstr>
      <vt:lpstr>turpin iest 14_33</vt:lpstr>
      <vt:lpstr>'3.pielikums_iest_01_05'!Drukas_apgabals</vt:lpstr>
      <vt:lpstr>'turpin iest 14_33'!Drukas_apgabals</vt:lpstr>
      <vt:lpstr>'3.pielikums_iest_01_05'!Drukāt_virsrakstus</vt:lpstr>
      <vt:lpstr>'turpin iest 14_33'!Drukāt_virsrakstus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Regīna Veide</cp:lastModifiedBy>
  <cp:lastPrinted>2024-11-06T08:52:48Z</cp:lastPrinted>
  <dcterms:created xsi:type="dcterms:W3CDTF">1998-03-21T09:13:21Z</dcterms:created>
  <dcterms:modified xsi:type="dcterms:W3CDTF">2024-11-22T06:24:01Z</dcterms:modified>
  <cp:category/>
</cp:coreProperties>
</file>